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Ab Feith\Desktop\E.K. 2024\"/>
    </mc:Choice>
  </mc:AlternateContent>
  <xr:revisionPtr revIDLastSave="0" documentId="13_ncr:1_{41C78B70-3680-42A3-B503-6391EE121854}" xr6:coauthVersionLast="36" xr6:coauthVersionMax="36" xr10:uidLastSave="{00000000-0000-0000-0000-000000000000}"/>
  <bookViews>
    <workbookView xWindow="0" yWindow="0" windowWidth="28800" windowHeight="11205" xr2:uid="{00000000-000D-0000-FFFF-FFFF00000000}"/>
  </bookViews>
  <sheets>
    <sheet name="Blad 1" sheetId="1" r:id="rId1"/>
    <sheet name="Blad 2" sheetId="2" r:id="rId2"/>
  </sheets>
  <definedNames>
    <definedName name="_xlnm._FilterDatabase" localSheetId="1" hidden="1">'Blad 2'!$J$33:$AE$37</definedName>
  </definedNames>
  <calcPr calcId="191029"/>
</workbook>
</file>

<file path=xl/calcChain.xml><?xml version="1.0" encoding="utf-8"?>
<calcChain xmlns="http://schemas.openxmlformats.org/spreadsheetml/2006/main">
  <c r="K55" i="2" l="1"/>
  <c r="K54" i="2"/>
  <c r="K52" i="2"/>
  <c r="K51" i="2"/>
  <c r="K50" i="2"/>
  <c r="K49" i="2"/>
  <c r="D1" i="2" l="1"/>
  <c r="C1" i="2"/>
  <c r="N23" i="2" l="1"/>
  <c r="N24" i="2"/>
  <c r="N25" i="2"/>
  <c r="N28" i="2"/>
  <c r="K57" i="2" l="1"/>
  <c r="D59" i="2" s="1"/>
  <c r="D38" i="2" l="1"/>
  <c r="C38" i="2"/>
  <c r="D37" i="2"/>
  <c r="C37" i="2"/>
  <c r="D36" i="2"/>
  <c r="C36" i="2"/>
  <c r="D35" i="2"/>
  <c r="C35" i="2"/>
  <c r="D34" i="2"/>
  <c r="C34" i="2"/>
  <c r="D33" i="2"/>
  <c r="C33" i="2"/>
  <c r="D32" i="2"/>
  <c r="C32" i="2"/>
  <c r="D31" i="2"/>
  <c r="C31" i="2"/>
  <c r="D30" i="2"/>
  <c r="C30" i="2"/>
  <c r="D29" i="2"/>
  <c r="C29" i="2"/>
  <c r="D28" i="2"/>
  <c r="C28" i="2"/>
  <c r="D27" i="2"/>
  <c r="C27" i="2"/>
  <c r="D26" i="2"/>
  <c r="C26" i="2"/>
  <c r="D25" i="2"/>
  <c r="C25" i="2"/>
  <c r="D24" i="2"/>
  <c r="C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C8" i="2"/>
  <c r="D6" i="2"/>
  <c r="D4" i="2"/>
  <c r="D7" i="2"/>
  <c r="D5" i="2"/>
  <c r="C4" i="2"/>
  <c r="C7" i="2"/>
  <c r="C6" i="2"/>
  <c r="D3" i="2"/>
  <c r="D8" i="2"/>
  <c r="C5" i="2"/>
  <c r="C3" i="2"/>
  <c r="AE6" i="2" l="1"/>
  <c r="D57" i="2" l="1"/>
  <c r="C57" i="2"/>
  <c r="C54" i="2"/>
  <c r="K46" i="2"/>
  <c r="C51" i="2" s="1"/>
  <c r="K45" i="2"/>
  <c r="D50" i="2" s="1"/>
  <c r="K44" i="2"/>
  <c r="C50" i="2" s="1"/>
  <c r="AE37" i="2"/>
  <c r="P37" i="2"/>
  <c r="O37" i="2"/>
  <c r="N37" i="2"/>
  <c r="AE36" i="2"/>
  <c r="P36" i="2"/>
  <c r="O36" i="2"/>
  <c r="N36" i="2"/>
  <c r="AE35" i="2"/>
  <c r="P35" i="2"/>
  <c r="O35" i="2"/>
  <c r="N35" i="2"/>
  <c r="AE34" i="2"/>
  <c r="P34" i="2"/>
  <c r="O34" i="2"/>
  <c r="N34" i="2"/>
  <c r="AE31" i="2"/>
  <c r="P31" i="2"/>
  <c r="O31" i="2"/>
  <c r="N31" i="2"/>
  <c r="AE30" i="2"/>
  <c r="P30" i="2"/>
  <c r="O30" i="2"/>
  <c r="N30" i="2"/>
  <c r="AE29" i="2"/>
  <c r="P29" i="2"/>
  <c r="O29" i="2"/>
  <c r="N29" i="2"/>
  <c r="AE28" i="2"/>
  <c r="P28" i="2"/>
  <c r="O28" i="2"/>
  <c r="AE25" i="2"/>
  <c r="P25" i="2"/>
  <c r="O25" i="2"/>
  <c r="AE24" i="2"/>
  <c r="P24" i="2"/>
  <c r="O24" i="2"/>
  <c r="AE23" i="2"/>
  <c r="P23" i="2"/>
  <c r="O23" i="2"/>
  <c r="AE22" i="2"/>
  <c r="P22" i="2"/>
  <c r="O22" i="2"/>
  <c r="N22" i="2"/>
  <c r="AE19" i="2"/>
  <c r="P19" i="2"/>
  <c r="O19" i="2"/>
  <c r="N19" i="2"/>
  <c r="AE18" i="2"/>
  <c r="P18" i="2"/>
  <c r="O18" i="2"/>
  <c r="N18" i="2"/>
  <c r="AE17" i="2"/>
  <c r="P17" i="2"/>
  <c r="O17" i="2"/>
  <c r="N17" i="2"/>
  <c r="AE16" i="2"/>
  <c r="P16" i="2"/>
  <c r="O16" i="2"/>
  <c r="N16" i="2"/>
  <c r="AE13" i="2"/>
  <c r="P13" i="2"/>
  <c r="O13" i="2"/>
  <c r="N13" i="2"/>
  <c r="AE12" i="2"/>
  <c r="P12" i="2"/>
  <c r="O12" i="2"/>
  <c r="N12" i="2"/>
  <c r="AE11" i="2"/>
  <c r="P11" i="2"/>
  <c r="O11" i="2"/>
  <c r="N11" i="2"/>
  <c r="AE10" i="2"/>
  <c r="P10" i="2"/>
  <c r="O10" i="2"/>
  <c r="N10" i="2"/>
  <c r="AE7" i="2"/>
  <c r="P7" i="2"/>
  <c r="O7" i="2"/>
  <c r="N7" i="2"/>
  <c r="P6" i="2"/>
  <c r="O6" i="2"/>
  <c r="N6" i="2"/>
  <c r="AE5" i="2"/>
  <c r="P5" i="2"/>
  <c r="O5" i="2"/>
  <c r="N5" i="2"/>
  <c r="P4" i="2"/>
  <c r="O4" i="2"/>
  <c r="N4" i="2"/>
  <c r="U11" i="2" l="1"/>
  <c r="U13" i="2"/>
  <c r="U31" i="2"/>
  <c r="U22" i="2"/>
  <c r="Q30" i="2"/>
  <c r="U24" i="2"/>
  <c r="U7" i="2"/>
  <c r="U23" i="2"/>
  <c r="U19" i="2"/>
  <c r="Q25" i="2"/>
  <c r="U16" i="2"/>
  <c r="U18" i="2"/>
  <c r="Q13" i="2"/>
  <c r="U12" i="2"/>
  <c r="U10" i="2"/>
  <c r="Q11" i="2"/>
  <c r="U6" i="2"/>
  <c r="Q5" i="2"/>
  <c r="Q28" i="2"/>
  <c r="Q17" i="2"/>
  <c r="Q24" i="2"/>
  <c r="U29" i="2"/>
  <c r="Q12" i="2"/>
  <c r="U17" i="2"/>
  <c r="Q7" i="2"/>
  <c r="Q6" i="2"/>
  <c r="U37" i="2"/>
  <c r="U28" i="2"/>
  <c r="U30" i="2"/>
  <c r="Q16" i="2"/>
  <c r="U25" i="2"/>
  <c r="U36" i="2"/>
  <c r="Q10" i="2"/>
  <c r="Q22" i="2"/>
  <c r="Q29" i="2"/>
  <c r="Q31" i="2"/>
  <c r="U5" i="2"/>
  <c r="Q4" i="2"/>
  <c r="U35" i="2"/>
  <c r="Q35" i="2"/>
  <c r="U34" i="2"/>
  <c r="Q37" i="2"/>
  <c r="Q18" i="2"/>
  <c r="Q23" i="2"/>
  <c r="Q34" i="2"/>
  <c r="Q36" i="2"/>
  <c r="U4" i="2"/>
  <c r="Q19" i="2"/>
  <c r="Y5" i="2" l="1"/>
  <c r="Y23" i="2"/>
  <c r="Y6" i="2"/>
  <c r="Y7" i="2"/>
  <c r="Y24" i="2"/>
  <c r="Y4" i="2"/>
  <c r="Y17" i="2"/>
  <c r="AB10" i="2"/>
  <c r="Y10" i="2"/>
  <c r="AA10" i="2"/>
  <c r="Y37" i="2"/>
  <c r="Y12" i="2"/>
  <c r="Y22" i="2"/>
  <c r="Y29" i="2"/>
  <c r="Y31" i="2"/>
  <c r="Y36" i="2"/>
  <c r="Y18" i="2"/>
  <c r="Y25" i="2"/>
  <c r="Y16" i="2"/>
  <c r="Y34" i="2"/>
  <c r="Y11" i="2"/>
  <c r="Y30" i="2"/>
  <c r="Y35" i="2"/>
  <c r="Y28" i="2"/>
  <c r="Y19" i="2"/>
  <c r="Y13" i="2"/>
  <c r="AB31" i="2"/>
  <c r="AB12" i="2"/>
  <c r="AA12" i="2"/>
  <c r="AB7" i="2"/>
  <c r="AA7" i="2"/>
  <c r="AB29" i="2"/>
  <c r="AA29" i="2"/>
  <c r="AA31" i="2"/>
  <c r="AB36" i="2"/>
  <c r="AA36" i="2"/>
  <c r="AB18" i="2"/>
  <c r="AA18" i="2"/>
  <c r="AA4" i="2"/>
  <c r="AB4" i="2"/>
  <c r="AB25" i="2"/>
  <c r="AA25" i="2"/>
  <c r="AB16" i="2"/>
  <c r="AA16" i="2"/>
  <c r="AB34" i="2"/>
  <c r="AA34" i="2"/>
  <c r="AA13" i="2"/>
  <c r="AB30" i="2"/>
  <c r="AA30" i="2"/>
  <c r="AB13" i="2"/>
  <c r="AA17" i="2"/>
  <c r="AB17" i="2"/>
  <c r="AB23" i="2"/>
  <c r="AA23" i="2"/>
  <c r="AB35" i="2"/>
  <c r="AA35" i="2"/>
  <c r="AB28" i="2"/>
  <c r="AA28" i="2"/>
  <c r="AB19" i="2"/>
  <c r="AA19" i="2"/>
  <c r="AB37" i="2"/>
  <c r="AA37" i="2"/>
  <c r="AB24" i="2"/>
  <c r="AA24" i="2"/>
  <c r="AB5" i="2"/>
  <c r="AA5" i="2"/>
  <c r="AB22" i="2"/>
  <c r="AB6" i="2"/>
  <c r="AA6" i="2"/>
  <c r="AB11" i="2"/>
  <c r="AA11" i="2"/>
  <c r="AA22" i="2"/>
  <c r="AC34" i="2" l="1"/>
  <c r="AC22" i="2"/>
  <c r="AC29" i="2"/>
  <c r="AC31" i="2"/>
  <c r="AC28" i="2"/>
  <c r="AC24" i="2"/>
  <c r="AC37" i="2"/>
  <c r="AC35" i="2"/>
  <c r="AC36" i="2"/>
  <c r="AC30" i="2"/>
  <c r="AC11" i="2"/>
  <c r="AC13" i="2"/>
  <c r="AC25" i="2"/>
  <c r="AC23" i="2"/>
  <c r="AC6" i="2"/>
  <c r="AC5" i="2"/>
  <c r="AC10" i="2"/>
  <c r="AC12" i="2"/>
  <c r="AC7" i="2"/>
  <c r="AC4" i="2"/>
  <c r="AC18" i="2"/>
  <c r="AC17" i="2"/>
  <c r="AC16" i="2"/>
  <c r="AC19" i="2"/>
  <c r="K43" i="2" l="1"/>
  <c r="C52" i="2" s="1"/>
  <c r="AE4" i="2"/>
  <c r="T24" i="2"/>
  <c r="T5" i="2"/>
  <c r="R30" i="2"/>
  <c r="R12" i="2"/>
  <c r="R13" i="2"/>
  <c r="R36" i="2"/>
  <c r="T30" i="2"/>
  <c r="R16" i="2"/>
  <c r="T28" i="2" l="1"/>
  <c r="R23" i="2"/>
  <c r="R7" i="2"/>
  <c r="T23" i="2"/>
  <c r="T22" i="2"/>
  <c r="R11" i="2"/>
  <c r="T7" i="2"/>
  <c r="R5" i="2"/>
  <c r="V5" i="2" s="1"/>
  <c r="W5" i="2" s="1"/>
  <c r="Z5" i="2" s="1"/>
  <c r="AD5" i="2" s="1"/>
  <c r="AG5" i="2" s="1"/>
  <c r="R6" i="2"/>
  <c r="R35" i="2"/>
  <c r="R37" i="2"/>
  <c r="R17" i="2"/>
  <c r="V30" i="2"/>
  <c r="W30" i="2" s="1"/>
  <c r="T18" i="2"/>
  <c r="T36" i="2"/>
  <c r="V36" i="2" s="1"/>
  <c r="W36" i="2" s="1"/>
  <c r="T17" i="2"/>
  <c r="T11" i="2"/>
  <c r="T19" i="2"/>
  <c r="T31" i="2"/>
  <c r="T35" i="2"/>
  <c r="T16" i="2"/>
  <c r="V16" i="2" s="1"/>
  <c r="W16" i="2" s="1"/>
  <c r="R24" i="2"/>
  <c r="V24" i="2" s="1"/>
  <c r="W24" i="2" s="1"/>
  <c r="R29" i="2"/>
  <c r="R4" i="2"/>
  <c r="T34" i="2"/>
  <c r="R18" i="2"/>
  <c r="T10" i="2"/>
  <c r="T12" i="2"/>
  <c r="V12" i="2" s="1"/>
  <c r="W12" i="2" s="1"/>
  <c r="R25" i="2"/>
  <c r="T6" i="2"/>
  <c r="T37" i="2"/>
  <c r="T4" i="2"/>
  <c r="R34" i="2"/>
  <c r="R22" i="2"/>
  <c r="T13" i="2"/>
  <c r="V13" i="2" s="1"/>
  <c r="W13" i="2" s="1"/>
  <c r="T25" i="2"/>
  <c r="R10" i="2"/>
  <c r="R19" i="2"/>
  <c r="R28" i="2"/>
  <c r="R31" i="2"/>
  <c r="T29" i="2"/>
  <c r="V28" i="2" l="1"/>
  <c r="W28" i="2" s="1"/>
  <c r="V22" i="2"/>
  <c r="W22" i="2" s="1"/>
  <c r="Z22" i="2" s="1"/>
  <c r="AD22" i="2" s="1"/>
  <c r="V31" i="2"/>
  <c r="W31" i="2" s="1"/>
  <c r="Z31" i="2" s="1"/>
  <c r="AD31" i="2" s="1"/>
  <c r="AG31" i="2" s="1"/>
  <c r="V18" i="2"/>
  <c r="W18" i="2" s="1"/>
  <c r="Z18" i="2" s="1"/>
  <c r="AD18" i="2" s="1"/>
  <c r="AG18" i="2" s="1"/>
  <c r="V11" i="2"/>
  <c r="W11" i="2" s="1"/>
  <c r="Z11" i="2" s="1"/>
  <c r="AD11" i="2" s="1"/>
  <c r="AG11" i="2" s="1"/>
  <c r="V37" i="2"/>
  <c r="W37" i="2" s="1"/>
  <c r="Z37" i="2" s="1"/>
  <c r="AD37" i="2" s="1"/>
  <c r="AG37" i="2" s="1"/>
  <c r="V34" i="2"/>
  <c r="W34" i="2" s="1"/>
  <c r="Z34" i="2" s="1"/>
  <c r="AD34" i="2" s="1"/>
  <c r="V35" i="2"/>
  <c r="W35" i="2" s="1"/>
  <c r="V6" i="2"/>
  <c r="W6" i="2" s="1"/>
  <c r="Z6" i="2" s="1"/>
  <c r="AD6" i="2" s="1"/>
  <c r="AG6" i="2" s="1"/>
  <c r="V7" i="2"/>
  <c r="W7" i="2" s="1"/>
  <c r="Z7" i="2" s="1"/>
  <c r="AD7" i="2" s="1"/>
  <c r="AG7" i="2" s="1"/>
  <c r="V19" i="2"/>
  <c r="W19" i="2" s="1"/>
  <c r="V17" i="2"/>
  <c r="W17" i="2" s="1"/>
  <c r="V10" i="2"/>
  <c r="W10" i="2" s="1"/>
  <c r="V4" i="2"/>
  <c r="W4" i="2" s="1"/>
  <c r="V23" i="2"/>
  <c r="W23" i="2" s="1"/>
  <c r="Z23" i="2" s="1"/>
  <c r="AD23" i="2" s="1"/>
  <c r="AG23" i="2" s="1"/>
  <c r="Z13" i="2"/>
  <c r="AD13" i="2" s="1"/>
  <c r="AG13" i="2" s="1"/>
  <c r="V29" i="2"/>
  <c r="W29" i="2" s="1"/>
  <c r="Z24" i="2"/>
  <c r="AD24" i="2" s="1"/>
  <c r="AG24" i="2" s="1"/>
  <c r="Z16" i="2"/>
  <c r="AD16" i="2" s="1"/>
  <c r="V25" i="2"/>
  <c r="W25" i="2" s="1"/>
  <c r="Z30" i="2"/>
  <c r="AD30" i="2" s="1"/>
  <c r="AG30" i="2" s="1"/>
  <c r="Z12" i="2"/>
  <c r="AD12" i="2" s="1"/>
  <c r="AG12" i="2" s="1"/>
  <c r="Z28" i="2"/>
  <c r="AD28" i="2" s="1"/>
  <c r="Z36" i="2"/>
  <c r="AD36" i="2" s="1"/>
  <c r="AG36" i="2" s="1"/>
  <c r="X11" i="2" l="1"/>
  <c r="X37" i="2"/>
  <c r="X34" i="2"/>
  <c r="X36" i="2"/>
  <c r="X35" i="2"/>
  <c r="Z35" i="2"/>
  <c r="AD35" i="2" s="1"/>
  <c r="AG35" i="2" s="1"/>
  <c r="X12" i="2"/>
  <c r="X10" i="2"/>
  <c r="X19" i="2"/>
  <c r="Z10" i="2"/>
  <c r="AD10" i="2" s="1"/>
  <c r="AG10" i="2" s="1"/>
  <c r="X18" i="2"/>
  <c r="X6" i="2"/>
  <c r="Z19" i="2"/>
  <c r="AD19" i="2" s="1"/>
  <c r="AG19" i="2" s="1"/>
  <c r="X7" i="2"/>
  <c r="X16" i="2"/>
  <c r="X13" i="2"/>
  <c r="X23" i="2"/>
  <c r="X17" i="2"/>
  <c r="X4" i="2"/>
  <c r="X5" i="2"/>
  <c r="Z4" i="2"/>
  <c r="AD4" i="2" s="1"/>
  <c r="AE3" i="2" s="1"/>
  <c r="Z17" i="2"/>
  <c r="AD17" i="2" s="1"/>
  <c r="AG17" i="2" s="1"/>
  <c r="AG22" i="2"/>
  <c r="L22" i="2" s="1"/>
  <c r="X29" i="2"/>
  <c r="Z29" i="2"/>
  <c r="AD29" i="2" s="1"/>
  <c r="AG29" i="2" s="1"/>
  <c r="Z25" i="2"/>
  <c r="AD25" i="2" s="1"/>
  <c r="AG25" i="2" s="1"/>
  <c r="X25" i="2"/>
  <c r="AG34" i="2"/>
  <c r="AG28" i="2"/>
  <c r="AG16" i="2"/>
  <c r="X31" i="2"/>
  <c r="X24" i="2"/>
  <c r="X28" i="2"/>
  <c r="X30" i="2"/>
  <c r="X22" i="2"/>
  <c r="L28" i="2" l="1"/>
  <c r="L18" i="2"/>
  <c r="L17" i="2"/>
  <c r="L19" i="2"/>
  <c r="L23" i="2"/>
  <c r="L24" i="2"/>
  <c r="L25" i="2"/>
  <c r="AE33" i="2"/>
  <c r="AE9" i="2"/>
  <c r="AG4" i="2"/>
  <c r="L5" i="2" s="1"/>
  <c r="AE15" i="2"/>
  <c r="AE27" i="2"/>
  <c r="L31" i="2"/>
  <c r="L29" i="2"/>
  <c r="L30" i="2"/>
  <c r="L10" i="2"/>
  <c r="L11" i="2"/>
  <c r="L13" i="2"/>
  <c r="L12" i="2"/>
  <c r="L34" i="2"/>
  <c r="L36" i="2"/>
  <c r="L37" i="2"/>
  <c r="L35" i="2"/>
  <c r="K35" i="2" s="1" a="1"/>
  <c r="K35" i="2" s="1"/>
  <c r="D47" i="2" s="1"/>
  <c r="L16" i="2"/>
  <c r="AE21" i="2"/>
  <c r="K23" i="2" l="1" a="1"/>
  <c r="K23" i="2" s="1"/>
  <c r="C45" i="2" s="1"/>
  <c r="K37" i="2" a="1"/>
  <c r="K37" i="2" s="1"/>
  <c r="AH36" i="2"/>
  <c r="K36" i="2" a="1"/>
  <c r="K36" i="2" s="1"/>
  <c r="K34" i="2" a="1"/>
  <c r="K34" i="2" s="1"/>
  <c r="C44" i="2" s="1"/>
  <c r="K19" i="2" a="1"/>
  <c r="K19" i="2" s="1"/>
  <c r="K22" i="2" a="1"/>
  <c r="K22" i="2" s="1"/>
  <c r="C47" i="2" s="1"/>
  <c r="K47" i="2" s="1"/>
  <c r="D51" i="2" s="1"/>
  <c r="D55" i="2" s="1"/>
  <c r="K17" i="2" a="1"/>
  <c r="K17" i="2" s="1"/>
  <c r="D40" i="2" s="1"/>
  <c r="K18" i="2" a="1"/>
  <c r="K18" i="2" s="1"/>
  <c r="AH24" i="2"/>
  <c r="K24" i="2" a="1"/>
  <c r="K24" i="2" s="1"/>
  <c r="K25" i="2" a="1"/>
  <c r="K25" i="2" s="1"/>
  <c r="K16" i="2" a="1"/>
  <c r="K16" i="2" s="1"/>
  <c r="C43" i="2" s="1"/>
  <c r="K11" i="2"/>
  <c r="D41" i="2" s="1"/>
  <c r="K41" i="2" s="1"/>
  <c r="D52" i="2" s="1"/>
  <c r="C55" i="2" s="1"/>
  <c r="AH18" i="2"/>
  <c r="K13" i="2" a="1"/>
  <c r="K13" i="2" s="1"/>
  <c r="AH12" i="2"/>
  <c r="K12" i="2" a="1"/>
  <c r="K12" i="2" s="1"/>
  <c r="K10" i="2"/>
  <c r="C42" i="2" s="1"/>
  <c r="K42" i="2" s="1"/>
  <c r="C49" i="2" s="1"/>
  <c r="K29" i="2" a="1"/>
  <c r="K29" i="2" s="1"/>
  <c r="D45" i="2" s="1"/>
  <c r="K28" i="2" a="1"/>
  <c r="K28" i="2" s="1"/>
  <c r="C46" i="2" s="1"/>
  <c r="K31" i="2" a="1"/>
  <c r="K31" i="2" s="1"/>
  <c r="AH30" i="2"/>
  <c r="K30" i="2" a="1"/>
  <c r="K30" i="2" s="1"/>
  <c r="L6" i="2"/>
  <c r="L7" i="2"/>
  <c r="L4" i="2"/>
  <c r="AK36" i="2" l="1"/>
  <c r="AN18" i="2"/>
  <c r="AN15" i="2"/>
  <c r="AO9" i="2"/>
  <c r="AO6" i="2"/>
  <c r="AO13" i="2"/>
  <c r="AN11" i="2"/>
  <c r="AN17" i="2"/>
  <c r="AO8" i="2"/>
  <c r="AO12" i="2"/>
  <c r="AN16" i="2"/>
  <c r="AK24" i="2"/>
  <c r="AO10" i="2"/>
  <c r="AN7" i="2"/>
  <c r="AO14" i="2"/>
  <c r="AO15" i="2"/>
  <c r="AP13" i="2"/>
  <c r="AP18" i="2"/>
  <c r="AO11" i="2"/>
  <c r="AP17" i="2"/>
  <c r="AN8" i="2"/>
  <c r="AO4" i="2"/>
  <c r="AP11" i="2"/>
  <c r="AQ18" i="2"/>
  <c r="AP10" i="2"/>
  <c r="AP12" i="2"/>
  <c r="AQ5" i="2"/>
  <c r="AQ4" i="2"/>
  <c r="AQ6" i="2"/>
  <c r="AQ14" i="2"/>
  <c r="AK18" i="2"/>
  <c r="AP16" i="2"/>
  <c r="AP15" i="2"/>
  <c r="K4" i="2"/>
  <c r="C40" i="2" s="1"/>
  <c r="K40" i="2" s="1"/>
  <c r="D49" i="2" s="1"/>
  <c r="D54" i="2" s="1"/>
  <c r="AK12" i="2"/>
  <c r="AQ8" i="2"/>
  <c r="AP14" i="2"/>
  <c r="AQ7" i="2"/>
  <c r="AQ16" i="2"/>
  <c r="AP4" i="2"/>
  <c r="AP6" i="2"/>
  <c r="AQ17" i="2"/>
  <c r="AP5" i="2"/>
  <c r="AP9" i="2"/>
  <c r="AQ15" i="2"/>
  <c r="AK30" i="2"/>
  <c r="AN12" i="2"/>
  <c r="AN10" i="2"/>
  <c r="AN13" i="2"/>
  <c r="AN14" i="2"/>
  <c r="AO18" i="2"/>
  <c r="AO7" i="2"/>
  <c r="AO5" i="2"/>
  <c r="AO16" i="2"/>
  <c r="AO17" i="2"/>
  <c r="AN9" i="2"/>
  <c r="K7" i="2" a="1"/>
  <c r="K7" i="2" s="1"/>
  <c r="AH6" i="2"/>
  <c r="AI18" i="2" s="1"/>
  <c r="K6" i="2" a="1"/>
  <c r="K6" i="2" s="1"/>
  <c r="K5" i="2" a="1"/>
  <c r="K5" i="2" s="1"/>
  <c r="C41" i="2" s="1"/>
  <c r="AI12" i="2" l="1"/>
  <c r="AI6" i="2"/>
  <c r="AI36" i="2"/>
  <c r="AI24" i="2"/>
  <c r="AI30" i="2"/>
  <c r="AN6" i="2"/>
  <c r="AN4" i="2"/>
  <c r="AQ11" i="2"/>
  <c r="AQ9" i="2"/>
  <c r="AQ12" i="2"/>
  <c r="AP7" i="2"/>
  <c r="AQ13" i="2"/>
  <c r="AP8" i="2"/>
  <c r="AN5" i="2"/>
  <c r="AQ10" i="2"/>
  <c r="AK6" i="2"/>
  <c r="AI3" i="2" l="1"/>
  <c r="AM20" i="2"/>
  <c r="AL30" i="2"/>
  <c r="AL24" i="2"/>
  <c r="AL12" i="2"/>
  <c r="AL6" i="2"/>
  <c r="AL18" i="2"/>
  <c r="AL36" i="2"/>
  <c r="AO20" i="2" l="1"/>
  <c r="D43" i="2" s="1"/>
  <c r="AN20" i="2"/>
  <c r="D42" i="2" s="1"/>
  <c r="AP20" i="2"/>
  <c r="D46" i="2" s="1"/>
  <c r="AQ20" i="2"/>
  <c r="D4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E2" authorId="0" shapeId="0" xr:uid="{00000000-0006-0000-0100-000001000000}">
      <text>
        <r>
          <rPr>
            <sz val="11"/>
            <color theme="1"/>
            <rFont val="Calibri"/>
            <family val="2"/>
          </rPr>
          <t>Staan twee teams exact even hoog, dan wordt er geloot. Excel geeft hieronder weer welke teams moeten loten.
* Typ bij de winnaar van de loting 1
* Typ bij de verliezer van de loting 0</t>
        </r>
      </text>
    </comment>
    <comment ref="AI2" authorId="0" shapeId="0" xr:uid="{00000000-0006-0000-0100-000002000000}">
      <text>
        <r>
          <rPr>
            <sz val="11"/>
            <color theme="1"/>
            <rFont val="Calibri"/>
            <family val="2"/>
          </rPr>
          <t>Staan twee teams exact even hoog als derde van hun groep, dan wijst UEFA het team aan volgens 'fair play'.
Omdat dit niet van tevoren bekend is, beslist Excel automatisch welk land doorgaat.</t>
        </r>
      </text>
    </comment>
  </commentList>
</comments>
</file>

<file path=xl/sharedStrings.xml><?xml version="1.0" encoding="utf-8"?>
<sst xmlns="http://schemas.openxmlformats.org/spreadsheetml/2006/main" count="437" uniqueCount="212">
  <si>
    <t>PUNTENTELLING</t>
  </si>
  <si>
    <t>STARTEN MET DEZE VOOR NKC OPGEMAAKTE VOETBALPOOL</t>
  </si>
  <si>
    <t>Voorronde:</t>
  </si>
  <si>
    <t>goede toto:</t>
  </si>
  <si>
    <t>10 pnt.</t>
  </si>
  <si>
    <t>goede uitslag:</t>
  </si>
  <si>
    <t xml:space="preserve">15 pnt. </t>
  </si>
  <si>
    <t xml:space="preserve"> pnt.</t>
  </si>
  <si>
    <t>Achtste finale:</t>
  </si>
  <si>
    <t>juiste land/juiste plaats</t>
  </si>
  <si>
    <t>15 pnt.</t>
  </si>
  <si>
    <t>pnt.</t>
  </si>
  <si>
    <t>goede uitslag</t>
  </si>
  <si>
    <t xml:space="preserve">20 pnt. </t>
  </si>
  <si>
    <t>Dit moet u ook weten:</t>
  </si>
  <si>
    <t>Iedereen mag meerdere formulieren invullen.</t>
  </si>
  <si>
    <t>Kwartfinale:</t>
  </si>
  <si>
    <t>Ook ouders, oma's, opa's, neefjes, nichtjes, kennissen mogen hieraan deelnemen.</t>
  </si>
  <si>
    <t>Hoe meer deelnemers, hoe groter de spanning!</t>
  </si>
  <si>
    <t>WAAG UW KANS……………………………..DOE MEE !!!</t>
  </si>
  <si>
    <t>Halve finale:</t>
  </si>
  <si>
    <t>30 pnt.</t>
  </si>
  <si>
    <t>VOOR VRAGEN KUNT U TERECHT BIJ:</t>
  </si>
  <si>
    <t>FRITS HOFSTEDE:</t>
  </si>
  <si>
    <t>0548 – 612038</t>
  </si>
  <si>
    <t>AB FEITH:</t>
  </si>
  <si>
    <t>06 – 24171247</t>
  </si>
  <si>
    <t>U KUNT UW FORMULIEREN MAILEN AAN:</t>
  </si>
  <si>
    <t>Finale:</t>
  </si>
  <si>
    <t xml:space="preserve">30 pnt. </t>
  </si>
  <si>
    <t>Kampioen:</t>
  </si>
  <si>
    <t>© Auteursrecht: Wim de Groot</t>
  </si>
  <si>
    <t>Voornaam/Voorletter:</t>
  </si>
  <si>
    <t>Achternaam:</t>
  </si>
  <si>
    <t>Woonplaats</t>
  </si>
  <si>
    <t>VOOR ALLE WEDSTRIJDEN TELT DE UITSLAG NA 90 MINUTEN</t>
  </si>
  <si>
    <t>Naam: &gt;&gt;</t>
  </si>
  <si>
    <t>Voorspelling:</t>
  </si>
  <si>
    <t>Stand Eerste ronde</t>
  </si>
  <si>
    <t>Groep A</t>
  </si>
  <si>
    <t>-</t>
  </si>
  <si>
    <t>Pnt</t>
  </si>
  <si>
    <t>Sp</t>
  </si>
  <si>
    <t>W</t>
  </si>
  <si>
    <t>G</t>
  </si>
  <si>
    <t>V</t>
  </si>
  <si>
    <t>+</t>
  </si>
  <si>
    <t>pnt</t>
  </si>
  <si>
    <t>ds</t>
  </si>
  <si>
    <t>onderling</t>
  </si>
  <si>
    <t>Win B vs</t>
  </si>
  <si>
    <t>Win C vs</t>
  </si>
  <si>
    <t>Win E vs</t>
  </si>
  <si>
    <t>Win F vs</t>
  </si>
  <si>
    <t>ABCD</t>
  </si>
  <si>
    <t>Volgorde als 2 of 3 teams gelijk eindigen</t>
  </si>
  <si>
    <t>ABCE</t>
  </si>
  <si>
    <t>ABCF</t>
  </si>
  <si>
    <t>ABDE</t>
  </si>
  <si>
    <t>ABDF</t>
  </si>
  <si>
    <t>Groep B</t>
  </si>
  <si>
    <t>ABEF</t>
  </si>
  <si>
    <t>ACDE</t>
  </si>
  <si>
    <t>ACDF</t>
  </si>
  <si>
    <t>ACEF</t>
  </si>
  <si>
    <t>ADEF</t>
  </si>
  <si>
    <t>BCDE</t>
  </si>
  <si>
    <t>Groep C</t>
  </si>
  <si>
    <t>BCDF</t>
  </si>
  <si>
    <t>BCEF</t>
  </si>
  <si>
    <t>BDEF</t>
  </si>
  <si>
    <t>CDEF</t>
  </si>
  <si>
    <t>Groep D</t>
  </si>
  <si>
    <t>Groep E</t>
  </si>
  <si>
    <t xml:space="preserve">Groep F </t>
  </si>
  <si>
    <t>Groep F</t>
  </si>
  <si>
    <t>Nr.</t>
  </si>
  <si>
    <t>Achtste finale</t>
  </si>
  <si>
    <t>Voorspelling</t>
  </si>
  <si>
    <t>uitslag</t>
  </si>
  <si>
    <t>nr</t>
  </si>
  <si>
    <t>naar Kwart Finale</t>
  </si>
  <si>
    <t>zelf de ploeg aanwijzen welke doorgaat</t>
  </si>
  <si>
    <r>
      <rPr>
        <b/>
        <sz val="11"/>
        <color rgb="FF000000"/>
        <rFont val="Calibri"/>
        <family val="2"/>
      </rPr>
      <t xml:space="preserve">Klikt u in het witte vlak naast </t>
    </r>
    <r>
      <rPr>
        <b/>
        <i/>
        <sz val="11"/>
        <color rgb="FFFF0000"/>
        <rFont val="Calibri"/>
        <family val="2"/>
      </rPr>
      <t>kies winnaar&gt;</t>
    </r>
  </si>
  <si>
    <t>dan verschijnt er een</t>
  </si>
  <si>
    <t xml:space="preserve">Klik hierop en er verschijnen de betreffende ploegen </t>
  </si>
  <si>
    <t>DIT IS GEDAAN OM TYPEFOUTEN TE VOORKOMEN</t>
  </si>
  <si>
    <t>Kwart Finale</t>
  </si>
  <si>
    <t>naar Halve Finale</t>
  </si>
  <si>
    <t>Halve finale</t>
  </si>
  <si>
    <t>naar Finale</t>
  </si>
  <si>
    <t>Finale</t>
  </si>
  <si>
    <t>naar Kampioen</t>
  </si>
  <si>
    <t>3 gel.ond.ds</t>
  </si>
  <si>
    <t>3 gel. ond.dv</t>
  </si>
  <si>
    <t>Pnt+o.ds+o.dv+o.w</t>
  </si>
  <si>
    <t>3 gel.winst</t>
  </si>
  <si>
    <t>2 gel.+winst</t>
  </si>
  <si>
    <t>E .K.     V O E T B A L P O O L     2024</t>
  </si>
  <si>
    <t>Daarna klikt u de ploeg aan welke volgens u doorgaat</t>
  </si>
  <si>
    <t>1. Meeste punten in de groepswedstrijden tegen andere ploegen met gelijk aantal punten.</t>
  </si>
  <si>
    <t>2.Doelpuntensaldo als resultaat van de groepswedstrijden tegen andere ploegen met gelijk aantal punten.</t>
  </si>
  <si>
    <t>3.Meeste doelpunten gescoord in de groepswedstrijden tegen andere ploegen met gelijk aantal punten.</t>
  </si>
  <si>
    <t xml:space="preserve">Wanneer teams na het toepassen van de eerste drie criteria nog steeds gelijk staan, </t>
  </si>
  <si>
    <t xml:space="preserve">zullen criteria 1 tot en met 3 opnieuw worden toegepast. </t>
  </si>
  <si>
    <t>Maar nu alleen tussen de teams in kwestie.</t>
  </si>
  <si>
    <t>Staan 2 teams exact even hoog , dan wordt er geloot.</t>
  </si>
  <si>
    <t>* type achter de winnaar van de loting   een  1</t>
  </si>
  <si>
    <t>* type achter de verliezer van de loting een  0</t>
  </si>
  <si>
    <t>Excel geeft aan welke twee teams er moeten loten Dit wordt aangegeven met een wit vak</t>
  </si>
  <si>
    <t>Duitsland</t>
  </si>
  <si>
    <t>Schotland</t>
  </si>
  <si>
    <t>Hongarije</t>
  </si>
  <si>
    <t>Zwitserland</t>
  </si>
  <si>
    <t>Spanje</t>
  </si>
  <si>
    <t>Kroatië</t>
  </si>
  <si>
    <t>Italië</t>
  </si>
  <si>
    <t>Albanië</t>
  </si>
  <si>
    <t>Slovenië</t>
  </si>
  <si>
    <t>Denemarken</t>
  </si>
  <si>
    <t>Servië</t>
  </si>
  <si>
    <t>Engeland</t>
  </si>
  <si>
    <t>Polen</t>
  </si>
  <si>
    <t>Nederland</t>
  </si>
  <si>
    <t>Oostenrijk</t>
  </si>
  <si>
    <t>Frankrijk</t>
  </si>
  <si>
    <t>België</t>
  </si>
  <si>
    <t>Slowakije</t>
  </si>
  <si>
    <t>Roemenië</t>
  </si>
  <si>
    <t>Oekraïne</t>
  </si>
  <si>
    <t>Turkije</t>
  </si>
  <si>
    <t>Portugal</t>
  </si>
  <si>
    <t>Georgïe</t>
  </si>
  <si>
    <t>Tjechië</t>
  </si>
  <si>
    <t xml:space="preserve">                 PRIJZEN                    </t>
  </si>
  <si>
    <t>SPONSOREN</t>
  </si>
  <si>
    <t>DE BAMZAAIERS", I.S.M. FRITS HOFSTEDE  &amp;  AB FEITH</t>
  </si>
  <si>
    <t>1e prijs</t>
  </si>
  <si>
    <t xml:space="preserve">waardebon                               </t>
  </si>
  <si>
    <t xml:space="preserve">   t.w.v.</t>
  </si>
  <si>
    <t>Korfbal Totaal</t>
  </si>
  <si>
    <t>2e prijs</t>
  </si>
  <si>
    <t xml:space="preserve">waardebon                        </t>
  </si>
  <si>
    <t>Erma Sport</t>
  </si>
  <si>
    <t>3e prijs</t>
  </si>
  <si>
    <t xml:space="preserve">waardebon rest. Spalink    </t>
  </si>
  <si>
    <t>Bamzaaiers</t>
  </si>
  <si>
    <t xml:space="preserve">HET INVULLEN GAAT GEHEEL AUTOMATISCH </t>
  </si>
  <si>
    <t>max. 36 x 15 pnt.</t>
  </si>
  <si>
    <t>4e prijs</t>
  </si>
  <si>
    <t>E.G. Computerspecialisten</t>
  </si>
  <si>
    <t>5e prijs</t>
  </si>
  <si>
    <t>Airfryer</t>
  </si>
  <si>
    <t>Alpina makelaars</t>
  </si>
  <si>
    <t>6r prijs</t>
  </si>
  <si>
    <t>Boormachine</t>
  </si>
  <si>
    <t>Teunis Industrietechniek</t>
  </si>
  <si>
    <t>max. 16 x 15 pnt.</t>
  </si>
  <si>
    <t>7e prijs</t>
  </si>
  <si>
    <t>2 kaartjes voor een wedstrijd van Go Ahead</t>
  </si>
  <si>
    <t>Aanbesteding.nl.</t>
  </si>
  <si>
    <t>8e prijs</t>
  </si>
  <si>
    <t xml:space="preserve">waardebon       V.V.V. </t>
  </si>
  <si>
    <t>t.w.v.</t>
  </si>
  <si>
    <t>Teunis industritechniek</t>
  </si>
  <si>
    <t>max.   8 x 20 pnt.</t>
  </si>
  <si>
    <t>9e prijs</t>
  </si>
  <si>
    <t>Waardebon</t>
  </si>
  <si>
    <t>Levensmiddelen</t>
  </si>
  <si>
    <t>10e prijs</t>
  </si>
  <si>
    <t>Stylinde</t>
  </si>
  <si>
    <t>11e prijs</t>
  </si>
  <si>
    <t xml:space="preserve">Grote </t>
  </si>
  <si>
    <t>Sporttas</t>
  </si>
  <si>
    <t xml:space="preserve">12e prijs </t>
  </si>
  <si>
    <t>Noabers</t>
  </si>
  <si>
    <t>13e prijs</t>
  </si>
  <si>
    <t xml:space="preserve">waardebon </t>
  </si>
  <si>
    <t>Slagerij Pennings</t>
  </si>
  <si>
    <t xml:space="preserve">max.    4 x 60 pnt. </t>
  </si>
  <si>
    <t>14e prijs</t>
  </si>
  <si>
    <t>Bakker Voortman</t>
  </si>
  <si>
    <t>Jobtraffic / Eye4Talents</t>
  </si>
  <si>
    <t>15e prijs</t>
  </si>
  <si>
    <t>Groene Vakwinkel Wibbelink</t>
  </si>
  <si>
    <t>Ingevulde documenten moeten ingeleverd worden vóór MAANDAG 6 JUNI.</t>
  </si>
  <si>
    <t>verdere prijzen:</t>
  </si>
  <si>
    <t>sheaffer balpen</t>
  </si>
  <si>
    <t>kantoorboekhandel Reterink</t>
  </si>
  <si>
    <t>Rollade</t>
  </si>
  <si>
    <t>Supportersvereniging  Bamzaaiers</t>
  </si>
  <si>
    <t xml:space="preserve">max.    2 x 80 pnt. </t>
  </si>
  <si>
    <t>Fles Wijn</t>
  </si>
  <si>
    <t>Lederen voetbal</t>
  </si>
  <si>
    <t>Erima Sport</t>
  </si>
  <si>
    <t xml:space="preserve">max.    1 x 80 pnt. </t>
  </si>
  <si>
    <t>Parker balpen</t>
  </si>
  <si>
    <t>max.    1 x 80 pnt.</t>
  </si>
  <si>
    <t>Paraplu</t>
  </si>
  <si>
    <t xml:space="preserve">Het maximum aantal te behalen punten is </t>
  </si>
  <si>
    <t>poedelprijs:</t>
  </si>
  <si>
    <t>NKC Sjaal</t>
  </si>
  <si>
    <t>Een prijzenpot van meer dan € 1000,00</t>
  </si>
  <si>
    <t>Telefoonnummer:</t>
  </si>
  <si>
    <t>WAARVOOR ONZE HARTELIJKE DANK</t>
  </si>
  <si>
    <t xml:space="preserve">Vanaf de achtste finale moet u bij een gelijkspel </t>
  </si>
  <si>
    <t>VUL HIERONDER UW GEGEVENS IN</t>
  </si>
  <si>
    <t>NKC51-VOETBALPOOL@FEITH.NU</t>
  </si>
  <si>
    <t xml:space="preserve">HET INSCHRIJFGELD VAN € 5,00 KUNT U STORTEN OP </t>
  </si>
  <si>
    <r>
      <t xml:space="preserve">t.n.v. FEITH -  LEEFTINK onder vermelding van </t>
    </r>
    <r>
      <rPr>
        <b/>
        <i/>
        <sz val="14"/>
        <color rgb="FF0070C0"/>
        <rFont val="Calibri"/>
        <family val="2"/>
      </rPr>
      <t>voetbalpool</t>
    </r>
  </si>
  <si>
    <t xml:space="preserve">REKENINGNUMMER:     </t>
  </si>
  <si>
    <t>NL02 SNSB 0937 7424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</si>
</sst>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164" formatCode="0.00000000"/>
    <numFmt numFmtId="165" formatCode="0.0000000000"/>
    <numFmt numFmtId="166" formatCode="d\ mmmm"/>
    <numFmt numFmtId="167" formatCode="d/mm/yy"/>
    <numFmt numFmtId="168" formatCode="d/m"/>
    <numFmt numFmtId="169" formatCode="0.000000000"/>
    <numFmt numFmtId="170" formatCode="0.00000000000000"/>
    <numFmt numFmtId="171" formatCode="0.000000"/>
  </numFmts>
  <fonts count="39" x14ac:knownFonts="1">
    <font>
      <sz val="11"/>
      <color theme="1"/>
      <name val="Calibri"/>
    </font>
    <font>
      <sz val="11"/>
      <name val="Calibri"/>
      <family val="2"/>
    </font>
    <font>
      <b/>
      <sz val="13"/>
      <color theme="1"/>
      <name val="Calibri"/>
      <family val="2"/>
    </font>
    <font>
      <sz val="16"/>
      <color theme="1"/>
      <name val="Calibri"/>
      <family val="2"/>
    </font>
    <font>
      <b/>
      <sz val="11"/>
      <color theme="1"/>
      <name val="Calibri"/>
      <family val="2"/>
    </font>
    <font>
      <sz val="13"/>
      <color theme="1"/>
      <name val="Calibri"/>
      <family val="2"/>
    </font>
    <font>
      <sz val="11"/>
      <color theme="1"/>
      <name val="Calibri"/>
      <family val="2"/>
    </font>
    <font>
      <sz val="14"/>
      <color theme="1"/>
      <name val="Calibri"/>
      <family val="2"/>
    </font>
    <font>
      <sz val="12"/>
      <color theme="1"/>
      <name val="Calibri"/>
      <family val="2"/>
    </font>
    <font>
      <b/>
      <sz val="16"/>
      <color rgb="FFFF0000"/>
      <name val="Calibri"/>
      <family val="2"/>
    </font>
    <font>
      <b/>
      <sz val="14"/>
      <color theme="1"/>
      <name val="Calibri"/>
      <family val="2"/>
    </font>
    <font>
      <b/>
      <sz val="11"/>
      <color rgb="FFFFFFFF"/>
      <name val="Calibri"/>
      <family val="2"/>
    </font>
    <font>
      <b/>
      <sz val="14"/>
      <color rgb="FFFFFFFF"/>
      <name val="Calibri"/>
      <family val="2"/>
    </font>
    <font>
      <b/>
      <sz val="13"/>
      <color rgb="FFFF0000"/>
      <name val="Calibri"/>
      <family val="2"/>
    </font>
    <font>
      <b/>
      <sz val="12"/>
      <color rgb="FFFF0000"/>
      <name val="Calibri"/>
      <family val="2"/>
    </font>
    <font>
      <b/>
      <sz val="11"/>
      <color rgb="FF000000"/>
      <name val="Calibri"/>
      <family val="2"/>
    </font>
    <font>
      <b/>
      <i/>
      <sz val="11"/>
      <color rgb="FFD6DCE4"/>
      <name val="Calibri"/>
      <family val="2"/>
    </font>
    <font>
      <sz val="11"/>
      <color rgb="FFD6DCE4"/>
      <name val="Calibri"/>
      <family val="2"/>
    </font>
    <font>
      <b/>
      <sz val="11"/>
      <color rgb="FFD6DCE4"/>
      <name val="Calibri"/>
      <family val="2"/>
    </font>
    <font>
      <sz val="11"/>
      <color rgb="FF000000"/>
      <name val="Calibri"/>
      <family val="2"/>
    </font>
    <font>
      <sz val="11"/>
      <color rgb="FF008000"/>
      <name val="Calibri"/>
      <family val="2"/>
    </font>
    <font>
      <b/>
      <i/>
      <sz val="11"/>
      <color rgb="FF000000"/>
      <name val="Calibri"/>
      <family val="2"/>
    </font>
    <font>
      <b/>
      <i/>
      <sz val="11"/>
      <color rgb="FFFF0000"/>
      <name val="Calibri"/>
      <family val="2"/>
    </font>
    <font>
      <sz val="11"/>
      <color theme="0"/>
      <name val="Calibri"/>
      <family val="2"/>
    </font>
    <font>
      <b/>
      <sz val="16"/>
      <color theme="0"/>
      <name val="Calibri"/>
      <family val="2"/>
    </font>
    <font>
      <b/>
      <sz val="14"/>
      <color theme="0"/>
      <name val="Calibri"/>
      <family val="2"/>
    </font>
    <font>
      <b/>
      <sz val="12"/>
      <color theme="1"/>
      <name val="Calibri"/>
      <family val="2"/>
      <scheme val="minor"/>
    </font>
    <font>
      <sz val="16"/>
      <color theme="0"/>
      <name val="Calibri"/>
      <family val="2"/>
    </font>
    <font>
      <sz val="9"/>
      <color theme="0"/>
      <name val="Calibri"/>
      <family val="2"/>
    </font>
    <font>
      <b/>
      <sz val="16"/>
      <color theme="1"/>
      <name val="Calibri"/>
      <family val="2"/>
    </font>
    <font>
      <b/>
      <sz val="14"/>
      <color rgb="FFFF0000"/>
      <name val="Calibri"/>
      <family val="2"/>
    </font>
    <font>
      <sz val="14"/>
      <color theme="0"/>
      <name val="Calibri"/>
      <family val="2"/>
    </font>
    <font>
      <b/>
      <u/>
      <sz val="14"/>
      <color theme="10"/>
      <name val="Calibri"/>
      <family val="2"/>
    </font>
    <font>
      <b/>
      <sz val="13"/>
      <color theme="1"/>
      <name val="Calibri"/>
      <family val="2"/>
      <scheme val="minor"/>
    </font>
    <font>
      <u/>
      <sz val="11"/>
      <color theme="10"/>
      <name val="Calibri"/>
    </font>
    <font>
      <b/>
      <u/>
      <sz val="16"/>
      <color theme="10"/>
      <name val="Calibri"/>
      <family val="2"/>
    </font>
    <font>
      <sz val="11"/>
      <color theme="2"/>
      <name val="Calibri"/>
      <family val="2"/>
    </font>
    <font>
      <b/>
      <u/>
      <sz val="16"/>
      <color theme="2"/>
      <name val="Calibri"/>
      <family val="2"/>
    </font>
    <font>
      <b/>
      <i/>
      <sz val="14"/>
      <color rgb="FF0070C0"/>
      <name val="Calibri"/>
      <family val="2"/>
    </font>
  </fonts>
  <fills count="24">
    <fill>
      <patternFill patternType="none"/>
    </fill>
    <fill>
      <patternFill patternType="gray125"/>
    </fill>
    <fill>
      <patternFill patternType="solid">
        <fgColor theme="0"/>
        <bgColor theme="0"/>
      </patternFill>
    </fill>
    <fill>
      <patternFill patternType="solid">
        <fgColor rgb="FFFFFF99"/>
        <bgColor rgb="FFFFFF99"/>
      </patternFill>
    </fill>
    <fill>
      <patternFill patternType="solid">
        <fgColor rgb="FFFFFF00"/>
        <bgColor rgb="FFFFFF00"/>
      </patternFill>
    </fill>
    <fill>
      <patternFill patternType="solid">
        <fgColor rgb="FF008000"/>
        <bgColor rgb="FF008000"/>
      </patternFill>
    </fill>
    <fill>
      <patternFill patternType="solid">
        <fgColor rgb="FFCCFFFF"/>
        <bgColor rgb="FFCCFFFF"/>
      </patternFill>
    </fill>
    <fill>
      <patternFill patternType="solid">
        <fgColor rgb="FFCCFFFF"/>
        <bgColor indexed="64"/>
      </patternFill>
    </fill>
    <fill>
      <patternFill patternType="solid">
        <fgColor rgb="FF008000"/>
        <bgColor rgb="FFFFFF00"/>
      </patternFill>
    </fill>
    <fill>
      <patternFill patternType="solid">
        <fgColor rgb="FFFFFF99"/>
        <bgColor rgb="FFFFFF00"/>
      </patternFill>
    </fill>
    <fill>
      <patternFill patternType="solid">
        <fgColor rgb="FF008000"/>
        <bgColor indexed="64"/>
      </patternFill>
    </fill>
    <fill>
      <patternFill patternType="solid">
        <fgColor rgb="FF008000"/>
        <bgColor rgb="FFCCFFFF"/>
      </patternFill>
    </fill>
    <fill>
      <patternFill patternType="solid">
        <fgColor rgb="FF0033CC"/>
        <bgColor rgb="FF00CCFF"/>
      </patternFill>
    </fill>
    <fill>
      <patternFill patternType="solid">
        <fgColor rgb="FF0033CC"/>
        <bgColor indexed="64"/>
      </patternFill>
    </fill>
    <fill>
      <patternFill patternType="solid">
        <fgColor rgb="FF0033CC"/>
        <bgColor rgb="FF92D050"/>
      </patternFill>
    </fill>
    <fill>
      <patternFill patternType="solid">
        <fgColor theme="0"/>
        <bgColor indexed="64"/>
      </patternFill>
    </fill>
    <fill>
      <patternFill patternType="solid">
        <fgColor theme="0"/>
        <bgColor rgb="FFFFFF00"/>
      </patternFill>
    </fill>
    <fill>
      <patternFill patternType="solid">
        <fgColor rgb="FFFFFF99"/>
        <bgColor indexed="64"/>
      </patternFill>
    </fill>
    <fill>
      <patternFill patternType="solid">
        <fgColor rgb="FFFFFF99"/>
        <bgColor rgb="FF008000"/>
      </patternFill>
    </fill>
    <fill>
      <patternFill patternType="solid">
        <fgColor theme="0"/>
        <bgColor rgb="FF00CCFF"/>
      </patternFill>
    </fill>
    <fill>
      <patternFill patternType="solid">
        <fgColor theme="0"/>
        <bgColor rgb="FFFFFF99"/>
      </patternFill>
    </fill>
    <fill>
      <patternFill patternType="solid">
        <fgColor rgb="FF0000CC"/>
        <bgColor indexed="64"/>
      </patternFill>
    </fill>
    <fill>
      <patternFill patternType="solid">
        <fgColor rgb="FF0000CC"/>
        <bgColor rgb="FF00CCFF"/>
      </patternFill>
    </fill>
    <fill>
      <patternFill patternType="solid">
        <fgColor rgb="FF0000CC"/>
        <bgColor rgb="FFFF0000"/>
      </patternFill>
    </fill>
  </fills>
  <borders count="78">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34" fillId="0" borderId="0" applyNumberFormat="0" applyFill="0" applyBorder="0" applyAlignment="0" applyProtection="0"/>
  </cellStyleXfs>
  <cellXfs count="363">
    <xf numFmtId="0" fontId="0" fillId="0" borderId="0" xfId="0"/>
    <xf numFmtId="0" fontId="3" fillId="0" borderId="0" xfId="0" applyFont="1" applyAlignment="1">
      <alignment vertical="center"/>
    </xf>
    <xf numFmtId="0" fontId="0" fillId="0" borderId="0" xfId="0" applyAlignment="1">
      <alignment horizontal="center"/>
    </xf>
    <xf numFmtId="0" fontId="4" fillId="0" borderId="0" xfId="0" applyFont="1" applyAlignment="1">
      <alignment vertical="center"/>
    </xf>
    <xf numFmtId="0" fontId="6" fillId="0" borderId="0" xfId="0" applyFont="1"/>
    <xf numFmtId="0" fontId="0" fillId="0" borderId="0" xfId="0" applyAlignment="1">
      <alignment horizontal="left"/>
    </xf>
    <xf numFmtId="0" fontId="0" fillId="0" borderId="0" xfId="0" applyAlignment="1">
      <alignment horizontal="right"/>
    </xf>
    <xf numFmtId="0" fontId="0" fillId="0" borderId="0" xfId="0" applyAlignment="1">
      <alignment vertical="center"/>
    </xf>
    <xf numFmtId="0" fontId="4" fillId="0" borderId="0" xfId="0" applyFont="1"/>
    <xf numFmtId="0" fontId="7"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2" fillId="0" borderId="0" xfId="0" applyFont="1" applyAlignment="1">
      <alignment vertical="center"/>
    </xf>
    <xf numFmtId="0" fontId="5" fillId="0" borderId="0" xfId="0" applyFont="1"/>
    <xf numFmtId="0" fontId="12" fillId="0" borderId="0" xfId="0" applyFont="1" applyAlignment="1">
      <alignment vertical="center"/>
    </xf>
    <xf numFmtId="0" fontId="13" fillId="0" borderId="0" xfId="0" applyFont="1" applyAlignment="1">
      <alignment vertical="center"/>
    </xf>
    <xf numFmtId="0" fontId="15" fillId="4" borderId="13" xfId="0" applyFont="1" applyFill="1" applyBorder="1"/>
    <xf numFmtId="0" fontId="15" fillId="4" borderId="14" xfId="0" applyFont="1" applyFill="1" applyBorder="1"/>
    <xf numFmtId="0" fontId="16" fillId="5" borderId="6" xfId="0" applyFont="1" applyFill="1" applyBorder="1" applyAlignment="1">
      <alignment horizontal="center"/>
    </xf>
    <xf numFmtId="0" fontId="17" fillId="5" borderId="13" xfId="0" applyFont="1" applyFill="1" applyBorder="1" applyAlignment="1">
      <alignment horizontal="center"/>
    </xf>
    <xf numFmtId="0" fontId="18" fillId="5" borderId="4" xfId="0" applyFont="1" applyFill="1" applyBorder="1"/>
    <xf numFmtId="0" fontId="15" fillId="5" borderId="4" xfId="0" applyFont="1" applyFill="1" applyBorder="1"/>
    <xf numFmtId="165" fontId="19" fillId="5" borderId="15" xfId="0" applyNumberFormat="1" applyFont="1" applyFill="1" applyBorder="1" applyAlignment="1">
      <alignment horizontal="center"/>
    </xf>
    <xf numFmtId="0" fontId="15" fillId="6" borderId="5" xfId="0" applyFont="1" applyFill="1" applyBorder="1"/>
    <xf numFmtId="0" fontId="15" fillId="6" borderId="6" xfId="0" applyFont="1" applyFill="1" applyBorder="1"/>
    <xf numFmtId="0" fontId="17" fillId="6" borderId="7" xfId="0" applyFont="1" applyFill="1" applyBorder="1" applyAlignment="1">
      <alignment horizontal="right"/>
    </xf>
    <xf numFmtId="0" fontId="17" fillId="6" borderId="13" xfId="0" applyFont="1" applyFill="1" applyBorder="1" applyAlignment="1">
      <alignment horizontal="center"/>
    </xf>
    <xf numFmtId="0" fontId="18" fillId="6" borderId="6" xfId="0" applyFont="1" applyFill="1" applyBorder="1" applyAlignment="1">
      <alignment vertical="center"/>
    </xf>
    <xf numFmtId="0" fontId="15" fillId="5" borderId="4" xfId="0" applyFont="1" applyFill="1" applyBorder="1" applyAlignment="1">
      <alignment vertical="center"/>
    </xf>
    <xf numFmtId="1" fontId="15" fillId="5" borderId="4" xfId="0" applyNumberFormat="1" applyFont="1" applyFill="1" applyBorder="1" applyAlignment="1">
      <alignment vertical="center"/>
    </xf>
    <xf numFmtId="1" fontId="15" fillId="5" borderId="4" xfId="0" applyNumberFormat="1" applyFont="1" applyFill="1" applyBorder="1" applyAlignment="1">
      <alignment horizontal="right" vertical="center"/>
    </xf>
    <xf numFmtId="1" fontId="15" fillId="5" borderId="4" xfId="0" applyNumberFormat="1" applyFont="1" applyFill="1" applyBorder="1" applyAlignment="1">
      <alignment horizontal="center" vertical="center"/>
    </xf>
    <xf numFmtId="0" fontId="19" fillId="3" borderId="7" xfId="0" applyFont="1" applyFill="1" applyBorder="1" applyAlignment="1">
      <alignment horizontal="center"/>
    </xf>
    <xf numFmtId="0" fontId="19" fillId="5" borderId="4" xfId="0" applyFont="1" applyFill="1" applyBorder="1" applyAlignment="1">
      <alignment vertical="center"/>
    </xf>
    <xf numFmtId="166" fontId="19" fillId="3" borderId="17" xfId="0" applyNumberFormat="1" applyFont="1" applyFill="1" applyBorder="1" applyAlignment="1">
      <alignment horizontal="right"/>
    </xf>
    <xf numFmtId="0" fontId="19" fillId="3" borderId="17" xfId="0" applyFont="1" applyFill="1" applyBorder="1" applyAlignment="1">
      <alignment horizontal="left"/>
    </xf>
    <xf numFmtId="0" fontId="19" fillId="3" borderId="15" xfId="0" applyFont="1" applyFill="1" applyBorder="1" applyAlignment="1">
      <alignment horizontal="left"/>
    </xf>
    <xf numFmtId="0" fontId="19" fillId="0" borderId="18" xfId="0" applyFont="1" applyBorder="1" applyAlignment="1">
      <alignment horizontal="center"/>
    </xf>
    <xf numFmtId="0" fontId="19" fillId="2" borderId="19" xfId="0" applyFont="1" applyFill="1" applyBorder="1" applyAlignment="1">
      <alignment horizontal="center"/>
    </xf>
    <xf numFmtId="0" fontId="19" fillId="0" borderId="20" xfId="0" applyFont="1" applyBorder="1" applyAlignment="1">
      <alignment horizontal="center"/>
    </xf>
    <xf numFmtId="1" fontId="19" fillId="3" borderId="21" xfId="0" applyNumberFormat="1" applyFont="1" applyFill="1" applyBorder="1" applyAlignment="1">
      <alignment horizontal="center"/>
    </xf>
    <xf numFmtId="0" fontId="15" fillId="3" borderId="22" xfId="0" applyFont="1" applyFill="1" applyBorder="1"/>
    <xf numFmtId="0" fontId="15" fillId="3" borderId="23" xfId="0" applyFont="1" applyFill="1" applyBorder="1" applyAlignment="1">
      <alignment horizontal="center"/>
    </xf>
    <xf numFmtId="0" fontId="19" fillId="5" borderId="4" xfId="0" applyFont="1" applyFill="1" applyBorder="1" applyAlignment="1">
      <alignment horizontal="left"/>
    </xf>
    <xf numFmtId="167" fontId="19" fillId="3" borderId="19" xfId="0" applyNumberFormat="1" applyFont="1" applyFill="1" applyBorder="1" applyAlignment="1">
      <alignment horizontal="center"/>
    </xf>
    <xf numFmtId="0" fontId="19" fillId="3" borderId="19" xfId="0" applyFont="1" applyFill="1" applyBorder="1" applyAlignment="1">
      <alignment horizontal="center"/>
    </xf>
    <xf numFmtId="0" fontId="19" fillId="6" borderId="21" xfId="0" applyFont="1" applyFill="1" applyBorder="1" applyAlignment="1">
      <alignment horizontal="center"/>
    </xf>
    <xf numFmtId="0" fontId="19" fillId="6" borderId="19" xfId="0" applyFont="1" applyFill="1" applyBorder="1" applyAlignment="1">
      <alignment horizontal="center"/>
    </xf>
    <xf numFmtId="0" fontId="19" fillId="6" borderId="22" xfId="0" applyFont="1" applyFill="1" applyBorder="1" applyAlignment="1">
      <alignment horizontal="center"/>
    </xf>
    <xf numFmtId="1" fontId="19" fillId="6" borderId="19" xfId="0" applyNumberFormat="1" applyFont="1" applyFill="1" applyBorder="1" applyAlignment="1">
      <alignment horizontal="center"/>
    </xf>
    <xf numFmtId="1" fontId="19" fillId="6" borderId="23" xfId="0" applyNumberFormat="1" applyFont="1" applyFill="1" applyBorder="1" applyAlignment="1">
      <alignment horizontal="right"/>
    </xf>
    <xf numFmtId="0" fontId="19" fillId="5" borderId="4" xfId="0" applyFont="1" applyFill="1" applyBorder="1" applyAlignment="1">
      <alignment horizontal="center"/>
    </xf>
    <xf numFmtId="0" fontId="19" fillId="5" borderId="4" xfId="0" applyFont="1" applyFill="1" applyBorder="1"/>
    <xf numFmtId="0" fontId="19" fillId="4" borderId="5" xfId="0" applyFont="1" applyFill="1" applyBorder="1" applyAlignment="1">
      <alignment horizontal="center"/>
    </xf>
    <xf numFmtId="0" fontId="19" fillId="4" borderId="6" xfId="0" applyFont="1" applyFill="1" applyBorder="1" applyAlignment="1">
      <alignment horizontal="center"/>
    </xf>
    <xf numFmtId="0" fontId="19" fillId="4" borderId="7" xfId="0" applyFont="1" applyFill="1" applyBorder="1" applyAlignment="1">
      <alignment horizontal="center"/>
    </xf>
    <xf numFmtId="0" fontId="19" fillId="0" borderId="25" xfId="0" applyFont="1" applyBorder="1" applyAlignment="1">
      <alignment horizontal="center"/>
    </xf>
    <xf numFmtId="0" fontId="19" fillId="2" borderId="4" xfId="0" applyFont="1" applyFill="1" applyBorder="1" applyAlignment="1">
      <alignment horizontal="center"/>
    </xf>
    <xf numFmtId="0" fontId="19" fillId="0" borderId="26" xfId="0" applyFont="1" applyBorder="1" applyAlignment="1">
      <alignment horizontal="center"/>
    </xf>
    <xf numFmtId="0" fontId="19" fillId="3" borderId="21" xfId="0" applyFont="1" applyFill="1" applyBorder="1" applyAlignment="1">
      <alignment horizontal="center"/>
    </xf>
    <xf numFmtId="1" fontId="19" fillId="3" borderId="19" xfId="0" applyNumberFormat="1" applyFont="1" applyFill="1" applyBorder="1"/>
    <xf numFmtId="1" fontId="19" fillId="3" borderId="23" xfId="0" applyNumberFormat="1" applyFont="1" applyFill="1" applyBorder="1" applyAlignment="1">
      <alignment horizontal="center"/>
    </xf>
    <xf numFmtId="0" fontId="19" fillId="0" borderId="27" xfId="0" applyFont="1" applyBorder="1" applyAlignment="1">
      <alignment horizontal="left"/>
    </xf>
    <xf numFmtId="1" fontId="19" fillId="3" borderId="19" xfId="0" applyNumberFormat="1" applyFont="1" applyFill="1" applyBorder="1" applyAlignment="1">
      <alignment horizontal="center"/>
    </xf>
    <xf numFmtId="1" fontId="19" fillId="6" borderId="21" xfId="0" applyNumberFormat="1" applyFont="1" applyFill="1" applyBorder="1" applyAlignment="1">
      <alignment horizontal="center"/>
    </xf>
    <xf numFmtId="1" fontId="19" fillId="6" borderId="22" xfId="0" applyNumberFormat="1" applyFont="1" applyFill="1" applyBorder="1" applyAlignment="1">
      <alignment horizontal="center"/>
    </xf>
    <xf numFmtId="1" fontId="0" fillId="6" borderId="23" xfId="0" applyNumberFormat="1" applyFill="1" applyBorder="1" applyAlignment="1">
      <alignment horizontal="right"/>
    </xf>
    <xf numFmtId="164" fontId="0" fillId="6" borderId="23" xfId="0" applyNumberFormat="1" applyFill="1" applyBorder="1" applyAlignment="1">
      <alignment horizontal="right"/>
    </xf>
    <xf numFmtId="0" fontId="20" fillId="5" borderId="4" xfId="0" applyFont="1" applyFill="1" applyBorder="1" applyAlignment="1">
      <alignment horizontal="left"/>
    </xf>
    <xf numFmtId="1" fontId="19" fillId="3" borderId="23" xfId="0" applyNumberFormat="1" applyFont="1" applyFill="1" applyBorder="1" applyAlignment="1">
      <alignment horizontal="left"/>
    </xf>
    <xf numFmtId="1" fontId="19" fillId="3" borderId="15" xfId="0" applyNumberFormat="1" applyFont="1" applyFill="1" applyBorder="1" applyAlignment="1">
      <alignment horizontal="left"/>
    </xf>
    <xf numFmtId="1" fontId="19" fillId="3" borderId="4" xfId="0" applyNumberFormat="1" applyFont="1" applyFill="1" applyBorder="1" applyAlignment="1">
      <alignment horizontal="left"/>
    </xf>
    <xf numFmtId="0" fontId="19" fillId="3" borderId="28" xfId="0" applyFont="1" applyFill="1" applyBorder="1" applyAlignment="1">
      <alignment horizontal="center"/>
    </xf>
    <xf numFmtId="1" fontId="19" fillId="3" borderId="13" xfId="0" applyNumberFormat="1" applyFont="1" applyFill="1" applyBorder="1"/>
    <xf numFmtId="1" fontId="19" fillId="3" borderId="29" xfId="0" applyNumberFormat="1" applyFont="1" applyFill="1" applyBorder="1" applyAlignment="1">
      <alignment horizontal="center"/>
    </xf>
    <xf numFmtId="0" fontId="19" fillId="0" borderId="24" xfId="0" applyFont="1" applyBorder="1" applyAlignment="1">
      <alignment horizontal="left"/>
    </xf>
    <xf numFmtId="1" fontId="19" fillId="3" borderId="17" xfId="0" applyNumberFormat="1" applyFont="1" applyFill="1" applyBorder="1" applyAlignment="1">
      <alignment horizontal="center"/>
    </xf>
    <xf numFmtId="1" fontId="19" fillId="3" borderId="4" xfId="0" applyNumberFormat="1" applyFont="1" applyFill="1" applyBorder="1" applyAlignment="1">
      <alignment horizontal="center"/>
    </xf>
    <xf numFmtId="1" fontId="19" fillId="6" borderId="17" xfId="0" applyNumberFormat="1" applyFont="1" applyFill="1" applyBorder="1" applyAlignment="1">
      <alignment horizontal="center"/>
    </xf>
    <xf numFmtId="1" fontId="19" fillId="6" borderId="4" xfId="0" applyNumberFormat="1" applyFont="1" applyFill="1" applyBorder="1" applyAlignment="1">
      <alignment horizontal="center"/>
    </xf>
    <xf numFmtId="1" fontId="19" fillId="6" borderId="15" xfId="0" applyNumberFormat="1" applyFont="1" applyFill="1" applyBorder="1" applyAlignment="1">
      <alignment horizontal="center"/>
    </xf>
    <xf numFmtId="1" fontId="0" fillId="6" borderId="30" xfId="0" applyNumberFormat="1" applyFill="1" applyBorder="1" applyAlignment="1">
      <alignment horizontal="right"/>
    </xf>
    <xf numFmtId="164" fontId="0" fillId="6" borderId="30" xfId="0" applyNumberFormat="1" applyFill="1" applyBorder="1" applyAlignment="1">
      <alignment horizontal="right"/>
    </xf>
    <xf numFmtId="1" fontId="19" fillId="5" borderId="15" xfId="0" applyNumberFormat="1" applyFont="1" applyFill="1" applyBorder="1" applyAlignment="1">
      <alignment horizontal="center"/>
    </xf>
    <xf numFmtId="1" fontId="19" fillId="3" borderId="30" xfId="0" applyNumberFormat="1" applyFont="1" applyFill="1" applyBorder="1" applyAlignment="1">
      <alignment horizontal="left"/>
    </xf>
    <xf numFmtId="0" fontId="19" fillId="3" borderId="17" xfId="0" applyFont="1" applyFill="1" applyBorder="1" applyAlignment="1">
      <alignment horizontal="center"/>
    </xf>
    <xf numFmtId="1" fontId="19" fillId="3" borderId="15" xfId="0" applyNumberFormat="1" applyFont="1" applyFill="1" applyBorder="1"/>
    <xf numFmtId="1" fontId="19" fillId="3" borderId="15" xfId="0" applyNumberFormat="1" applyFont="1" applyFill="1" applyBorder="1" applyAlignment="1">
      <alignment horizontal="center"/>
    </xf>
    <xf numFmtId="165" fontId="19" fillId="3" borderId="33" xfId="0" applyNumberFormat="1" applyFont="1" applyFill="1" applyBorder="1" applyAlignment="1">
      <alignment horizontal="center"/>
    </xf>
    <xf numFmtId="1" fontId="20" fillId="5" borderId="4" xfId="0" applyNumberFormat="1" applyFont="1" applyFill="1" applyBorder="1" applyAlignment="1">
      <alignment horizontal="left"/>
    </xf>
    <xf numFmtId="165" fontId="0" fillId="6" borderId="30" xfId="0" applyNumberFormat="1" applyFill="1" applyBorder="1" applyAlignment="1">
      <alignment horizontal="right"/>
    </xf>
    <xf numFmtId="1" fontId="19" fillId="3" borderId="14" xfId="0" applyNumberFormat="1" applyFont="1" applyFill="1" applyBorder="1"/>
    <xf numFmtId="1" fontId="19" fillId="3" borderId="14" xfId="0" applyNumberFormat="1" applyFont="1" applyFill="1" applyBorder="1" applyAlignment="1">
      <alignment horizontal="center"/>
    </xf>
    <xf numFmtId="0" fontId="19" fillId="0" borderId="34" xfId="0" applyFont="1" applyBorder="1" applyAlignment="1">
      <alignment horizontal="left"/>
    </xf>
    <xf numFmtId="1" fontId="19" fillId="3" borderId="28" xfId="0" applyNumberFormat="1" applyFont="1" applyFill="1" applyBorder="1" applyAlignment="1">
      <alignment horizontal="center"/>
    </xf>
    <xf numFmtId="1" fontId="19" fillId="3" borderId="13" xfId="0" applyNumberFormat="1" applyFont="1" applyFill="1" applyBorder="1" applyAlignment="1">
      <alignment horizontal="center"/>
    </xf>
    <xf numFmtId="1" fontId="19" fillId="6" borderId="28" xfId="0" applyNumberFormat="1" applyFont="1" applyFill="1" applyBorder="1" applyAlignment="1">
      <alignment horizontal="center"/>
    </xf>
    <xf numFmtId="1" fontId="19" fillId="6" borderId="13" xfId="0" applyNumberFormat="1" applyFont="1" applyFill="1" applyBorder="1" applyAlignment="1">
      <alignment horizontal="center"/>
    </xf>
    <xf numFmtId="1" fontId="19" fillId="6" borderId="14" xfId="0" applyNumberFormat="1" applyFont="1" applyFill="1" applyBorder="1" applyAlignment="1">
      <alignment horizontal="center"/>
    </xf>
    <xf numFmtId="1" fontId="0" fillId="6" borderId="29" xfId="0" applyNumberFormat="1" applyFill="1" applyBorder="1" applyAlignment="1">
      <alignment horizontal="right"/>
    </xf>
    <xf numFmtId="164" fontId="0" fillId="6" borderId="29" xfId="0" applyNumberFormat="1" applyFill="1" applyBorder="1" applyAlignment="1">
      <alignment horizontal="right"/>
    </xf>
    <xf numFmtId="169" fontId="19" fillId="5" borderId="4" xfId="0" applyNumberFormat="1" applyFont="1" applyFill="1" applyBorder="1"/>
    <xf numFmtId="165" fontId="15" fillId="5" borderId="4" xfId="0" applyNumberFormat="1" applyFont="1" applyFill="1" applyBorder="1" applyAlignment="1">
      <alignment horizontal="center"/>
    </xf>
    <xf numFmtId="166" fontId="19" fillId="3" borderId="36" xfId="0" applyNumberFormat="1" applyFont="1" applyFill="1" applyBorder="1" applyAlignment="1">
      <alignment horizontal="right"/>
    </xf>
    <xf numFmtId="0" fontId="19" fillId="3" borderId="36" xfId="0" applyFont="1" applyFill="1" applyBorder="1" applyAlignment="1">
      <alignment horizontal="left"/>
    </xf>
    <xf numFmtId="0" fontId="19" fillId="3" borderId="37" xfId="0" applyFont="1" applyFill="1" applyBorder="1" applyAlignment="1">
      <alignment horizontal="left"/>
    </xf>
    <xf numFmtId="0" fontId="19" fillId="0" borderId="38" xfId="0" applyFont="1" applyBorder="1" applyAlignment="1">
      <alignment horizontal="center"/>
    </xf>
    <xf numFmtId="0" fontId="19" fillId="2" borderId="39" xfId="0" applyFont="1" applyFill="1" applyBorder="1" applyAlignment="1">
      <alignment horizontal="center"/>
    </xf>
    <xf numFmtId="0" fontId="19" fillId="0" borderId="40" xfId="0" applyFont="1" applyBorder="1" applyAlignment="1">
      <alignment horizontal="center"/>
    </xf>
    <xf numFmtId="1" fontId="19" fillId="5" borderId="4" xfId="0" applyNumberFormat="1" applyFont="1" applyFill="1" applyBorder="1" applyAlignment="1">
      <alignment horizontal="center"/>
    </xf>
    <xf numFmtId="170" fontId="20" fillId="5" borderId="4" xfId="0" applyNumberFormat="1" applyFont="1" applyFill="1" applyBorder="1"/>
    <xf numFmtId="0" fontId="19" fillId="3" borderId="21" xfId="0" applyFont="1" applyFill="1" applyBorder="1" applyAlignment="1">
      <alignment horizontal="left"/>
    </xf>
    <xf numFmtId="0" fontId="19" fillId="3" borderId="22" xfId="0" applyFont="1" applyFill="1" applyBorder="1" applyAlignment="1">
      <alignment horizontal="left"/>
    </xf>
    <xf numFmtId="1" fontId="19" fillId="3" borderId="5" xfId="0" applyNumberFormat="1" applyFont="1" applyFill="1" applyBorder="1" applyAlignment="1">
      <alignment horizontal="center"/>
    </xf>
    <xf numFmtId="0" fontId="15" fillId="3" borderId="7" xfId="0" applyFont="1" applyFill="1" applyBorder="1"/>
    <xf numFmtId="0" fontId="19" fillId="5" borderId="17" xfId="0" applyFont="1" applyFill="1" applyBorder="1" applyAlignment="1">
      <alignment horizontal="left"/>
    </xf>
    <xf numFmtId="168" fontId="19" fillId="3" borderId="4" xfId="0" applyNumberFormat="1" applyFont="1" applyFill="1" applyBorder="1"/>
    <xf numFmtId="1" fontId="19" fillId="3" borderId="22" xfId="0" applyNumberFormat="1" applyFont="1" applyFill="1" applyBorder="1"/>
    <xf numFmtId="1" fontId="19" fillId="3" borderId="22" xfId="0" applyNumberFormat="1" applyFont="1" applyFill="1" applyBorder="1" applyAlignment="1">
      <alignment horizontal="center"/>
    </xf>
    <xf numFmtId="0" fontId="19" fillId="3" borderId="4" xfId="0" applyFont="1" applyFill="1" applyBorder="1"/>
    <xf numFmtId="0" fontId="15" fillId="5" borderId="4" xfId="0" applyFont="1" applyFill="1" applyBorder="1" applyAlignment="1">
      <alignment horizontal="center"/>
    </xf>
    <xf numFmtId="1" fontId="19" fillId="5" borderId="4" xfId="0" applyNumberFormat="1" applyFont="1" applyFill="1" applyBorder="1"/>
    <xf numFmtId="1" fontId="19" fillId="5" borderId="4" xfId="0" applyNumberFormat="1" applyFont="1" applyFill="1" applyBorder="1" applyAlignment="1">
      <alignment horizontal="right"/>
    </xf>
    <xf numFmtId="166" fontId="19" fillId="3" borderId="21" xfId="0" applyNumberFormat="1" applyFont="1" applyFill="1" applyBorder="1" applyAlignment="1">
      <alignment horizontal="right"/>
    </xf>
    <xf numFmtId="1" fontId="19" fillId="3" borderId="29" xfId="0" applyNumberFormat="1" applyFont="1" applyFill="1" applyBorder="1" applyAlignment="1">
      <alignment horizontal="left"/>
    </xf>
    <xf numFmtId="1" fontId="19" fillId="3" borderId="33" xfId="0" applyNumberFormat="1" applyFont="1" applyFill="1" applyBorder="1" applyAlignment="1">
      <alignment horizontal="left"/>
    </xf>
    <xf numFmtId="1" fontId="19" fillId="3" borderId="7" xfId="0" applyNumberFormat="1" applyFont="1" applyFill="1" applyBorder="1" applyAlignment="1">
      <alignment horizontal="left"/>
    </xf>
    <xf numFmtId="1" fontId="15" fillId="5" borderId="4" xfId="0" applyNumberFormat="1" applyFont="1" applyFill="1" applyBorder="1" applyAlignment="1">
      <alignment horizontal="center"/>
    </xf>
    <xf numFmtId="0" fontId="21" fillId="5" borderId="4" xfId="0" applyFont="1" applyFill="1" applyBorder="1"/>
    <xf numFmtId="0" fontId="20" fillId="5" borderId="4" xfId="0" applyFont="1" applyFill="1" applyBorder="1"/>
    <xf numFmtId="0" fontId="0" fillId="6" borderId="42" xfId="0" applyFill="1" applyBorder="1" applyAlignment="1">
      <alignment horizontal="center"/>
    </xf>
    <xf numFmtId="0" fontId="0" fillId="6" borderId="43" xfId="0" applyFill="1" applyBorder="1"/>
    <xf numFmtId="0" fontId="0" fillId="6" borderId="43" xfId="0" applyFill="1" applyBorder="1" applyAlignment="1">
      <alignment horizontal="right"/>
    </xf>
    <xf numFmtId="0" fontId="0" fillId="5" borderId="4" xfId="0" applyFill="1" applyBorder="1"/>
    <xf numFmtId="0" fontId="0" fillId="3" borderId="4" xfId="0" applyFill="1" applyBorder="1" applyAlignment="1">
      <alignment horizontal="center"/>
    </xf>
    <xf numFmtId="1" fontId="0" fillId="3" borderId="4" xfId="0" applyNumberFormat="1" applyFill="1" applyBorder="1"/>
    <xf numFmtId="0" fontId="0" fillId="0" borderId="25" xfId="0" applyBorder="1" applyAlignment="1">
      <alignment horizontal="center"/>
    </xf>
    <xf numFmtId="0" fontId="0" fillId="0" borderId="26" xfId="0" applyBorder="1" applyAlignment="1">
      <alignment horizontal="center"/>
    </xf>
    <xf numFmtId="0" fontId="0" fillId="5" borderId="4" xfId="0" applyFill="1" applyBorder="1" applyAlignment="1">
      <alignment horizontal="center"/>
    </xf>
    <xf numFmtId="0" fontId="0" fillId="3" borderId="4" xfId="0" applyFill="1" applyBorder="1"/>
    <xf numFmtId="0" fontId="15" fillId="4" borderId="4" xfId="0" applyFont="1" applyFill="1" applyBorder="1"/>
    <xf numFmtId="0" fontId="0" fillId="6" borderId="44" xfId="0" applyFill="1" applyBorder="1" applyAlignment="1">
      <alignment horizontal="left"/>
    </xf>
    <xf numFmtId="0" fontId="0" fillId="6" borderId="43" xfId="0" applyFill="1" applyBorder="1" applyAlignment="1">
      <alignment horizontal="center"/>
    </xf>
    <xf numFmtId="0" fontId="0" fillId="6" borderId="45" xfId="0" applyFill="1" applyBorder="1" applyAlignment="1">
      <alignment horizontal="center"/>
    </xf>
    <xf numFmtId="0" fontId="0" fillId="3" borderId="46" xfId="0" applyFill="1" applyBorder="1" applyAlignment="1">
      <alignment horizontal="center"/>
    </xf>
    <xf numFmtId="0" fontId="0" fillId="3" borderId="46" xfId="0" applyFill="1" applyBorder="1"/>
    <xf numFmtId="0" fontId="0" fillId="3" borderId="47" xfId="0" applyFill="1" applyBorder="1"/>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4" fillId="3" borderId="42" xfId="0" applyFont="1" applyFill="1" applyBorder="1"/>
    <xf numFmtId="0" fontId="0" fillId="6" borderId="51" xfId="0" applyFill="1" applyBorder="1"/>
    <xf numFmtId="171" fontId="15" fillId="5" borderId="4" xfId="0" applyNumberFormat="1" applyFont="1" applyFill="1" applyBorder="1"/>
    <xf numFmtId="171" fontId="15" fillId="5" borderId="4" xfId="0" applyNumberFormat="1" applyFont="1" applyFill="1" applyBorder="1" applyAlignment="1">
      <alignment vertical="center"/>
    </xf>
    <xf numFmtId="171" fontId="15" fillId="6" borderId="23" xfId="0" applyNumberFormat="1" applyFont="1" applyFill="1" applyBorder="1" applyAlignment="1">
      <alignment horizontal="center"/>
    </xf>
    <xf numFmtId="171" fontId="19" fillId="6" borderId="23" xfId="0" applyNumberFormat="1" applyFont="1" applyFill="1" applyBorder="1" applyAlignment="1">
      <alignment horizontal="right"/>
    </xf>
    <xf numFmtId="171" fontId="19" fillId="6" borderId="30" xfId="0" applyNumberFormat="1" applyFont="1" applyFill="1" applyBorder="1" applyAlignment="1">
      <alignment horizontal="right"/>
    </xf>
    <xf numFmtId="171" fontId="19" fillId="6" borderId="29" xfId="0" applyNumberFormat="1" applyFont="1" applyFill="1" applyBorder="1" applyAlignment="1">
      <alignment horizontal="right"/>
    </xf>
    <xf numFmtId="171" fontId="19" fillId="5" borderId="4" xfId="0" applyNumberFormat="1" applyFont="1" applyFill="1" applyBorder="1" applyAlignment="1">
      <alignment horizontal="center"/>
    </xf>
    <xf numFmtId="171" fontId="19" fillId="5" borderId="4" xfId="0" applyNumberFormat="1" applyFont="1" applyFill="1" applyBorder="1"/>
    <xf numFmtId="171" fontId="0" fillId="5" borderId="4" xfId="0" applyNumberFormat="1" applyFill="1" applyBorder="1"/>
    <xf numFmtId="171" fontId="0" fillId="0" borderId="0" xfId="0" applyNumberFormat="1"/>
    <xf numFmtId="171" fontId="15" fillId="5" borderId="4" xfId="0" applyNumberFormat="1" applyFont="1" applyFill="1" applyBorder="1" applyAlignment="1">
      <alignment horizontal="center" vertical="center"/>
    </xf>
    <xf numFmtId="1" fontId="15" fillId="6" borderId="52" xfId="0" applyNumberFormat="1" applyFont="1" applyFill="1" applyBorder="1" applyAlignment="1">
      <alignment horizontal="center"/>
    </xf>
    <xf numFmtId="1" fontId="15" fillId="6" borderId="53" xfId="0" applyNumberFormat="1" applyFont="1" applyFill="1" applyBorder="1" applyAlignment="1">
      <alignment horizontal="center"/>
    </xf>
    <xf numFmtId="171" fontId="15" fillId="6" borderId="53" xfId="0" applyNumberFormat="1" applyFont="1" applyFill="1" applyBorder="1" applyAlignment="1">
      <alignment horizontal="center"/>
    </xf>
    <xf numFmtId="1" fontId="0" fillId="6" borderId="31" xfId="0" applyNumberFormat="1" applyFill="1" applyBorder="1" applyAlignment="1">
      <alignment horizontal="center"/>
    </xf>
    <xf numFmtId="1" fontId="0" fillId="6" borderId="54" xfId="0" applyNumberFormat="1" applyFill="1" applyBorder="1" applyAlignment="1">
      <alignment horizontal="center"/>
    </xf>
    <xf numFmtId="171" fontId="0" fillId="6" borderId="54" xfId="0" applyNumberFormat="1" applyFill="1" applyBorder="1" applyAlignment="1">
      <alignment horizontal="center"/>
    </xf>
    <xf numFmtId="1" fontId="0" fillId="6" borderId="41" xfId="0" applyNumberFormat="1" applyFill="1" applyBorder="1" applyAlignment="1">
      <alignment horizontal="center"/>
    </xf>
    <xf numFmtId="1" fontId="0" fillId="6" borderId="55" xfId="0" applyNumberFormat="1" applyFill="1" applyBorder="1" applyAlignment="1">
      <alignment horizontal="center"/>
    </xf>
    <xf numFmtId="171" fontId="0" fillId="6" borderId="55" xfId="0" applyNumberFormat="1" applyFill="1" applyBorder="1" applyAlignment="1">
      <alignment horizontal="center"/>
    </xf>
    <xf numFmtId="164" fontId="15" fillId="5" borderId="4" xfId="0" applyNumberFormat="1" applyFont="1" applyFill="1" applyBorder="1"/>
    <xf numFmtId="164" fontId="15" fillId="5" borderId="4" xfId="0" applyNumberFormat="1" applyFont="1" applyFill="1" applyBorder="1" applyAlignment="1">
      <alignment horizontal="center" vertical="center"/>
    </xf>
    <xf numFmtId="164" fontId="19" fillId="5" borderId="4" xfId="0" applyNumberFormat="1" applyFont="1" applyFill="1" applyBorder="1" applyAlignment="1">
      <alignment horizontal="center"/>
    </xf>
    <xf numFmtId="164" fontId="0" fillId="5" borderId="4" xfId="0" applyNumberFormat="1" applyFill="1" applyBorder="1"/>
    <xf numFmtId="164" fontId="0" fillId="0" borderId="0" xfId="0" applyNumberFormat="1"/>
    <xf numFmtId="164" fontId="0" fillId="6" borderId="54" xfId="0" applyNumberFormat="1" applyFill="1" applyBorder="1" applyAlignment="1">
      <alignment horizontal="center"/>
    </xf>
    <xf numFmtId="164" fontId="0" fillId="6" borderId="55" xfId="0" applyNumberFormat="1" applyFill="1" applyBorder="1" applyAlignment="1">
      <alignment horizontal="center"/>
    </xf>
    <xf numFmtId="1" fontId="0" fillId="7" borderId="0" xfId="0" applyNumberFormat="1" applyFill="1" applyAlignment="1">
      <alignment horizontal="center"/>
    </xf>
    <xf numFmtId="1" fontId="0" fillId="5" borderId="4" xfId="0" applyNumberFormat="1" applyFill="1" applyBorder="1" applyAlignment="1">
      <alignment horizontal="center"/>
    </xf>
    <xf numFmtId="1" fontId="0" fillId="0" borderId="0" xfId="0" applyNumberFormat="1" applyAlignment="1">
      <alignment horizontal="center"/>
    </xf>
    <xf numFmtId="164" fontId="15" fillId="6" borderId="53" xfId="0" applyNumberFormat="1" applyFont="1" applyFill="1" applyBorder="1" applyAlignment="1">
      <alignment horizontal="center"/>
    </xf>
    <xf numFmtId="171" fontId="19" fillId="6" borderId="5" xfId="0" applyNumberFormat="1" applyFont="1" applyFill="1" applyBorder="1" applyAlignment="1">
      <alignment horizontal="center"/>
    </xf>
    <xf numFmtId="171" fontId="0" fillId="6" borderId="19" xfId="0" applyNumberFormat="1" applyFill="1" applyBorder="1" applyAlignment="1">
      <alignment horizontal="right"/>
    </xf>
    <xf numFmtId="171" fontId="0" fillId="6" borderId="4" xfId="0" applyNumberFormat="1" applyFill="1" applyBorder="1" applyAlignment="1">
      <alignment horizontal="right"/>
    </xf>
    <xf numFmtId="171" fontId="0" fillId="6" borderId="13" xfId="0" applyNumberFormat="1" applyFill="1" applyBorder="1" applyAlignment="1">
      <alignment horizontal="right"/>
    </xf>
    <xf numFmtId="171" fontId="0" fillId="6" borderId="23" xfId="0" applyNumberFormat="1" applyFill="1" applyBorder="1" applyAlignment="1">
      <alignment horizontal="right"/>
    </xf>
    <xf numFmtId="171" fontId="0" fillId="6" borderId="30" xfId="0" applyNumberFormat="1" applyFill="1" applyBorder="1" applyAlignment="1">
      <alignment horizontal="right"/>
    </xf>
    <xf numFmtId="171" fontId="0" fillId="6" borderId="29" xfId="0" applyNumberFormat="1" applyFill="1" applyBorder="1" applyAlignment="1">
      <alignment horizontal="right"/>
    </xf>
    <xf numFmtId="171" fontId="1" fillId="6" borderId="23" xfId="0" applyNumberFormat="1" applyFont="1" applyFill="1" applyBorder="1" applyAlignment="1">
      <alignment horizontal="right"/>
    </xf>
    <xf numFmtId="1" fontId="1" fillId="6" borderId="31" xfId="0" applyNumberFormat="1" applyFont="1" applyFill="1" applyBorder="1" applyAlignment="1">
      <alignment horizontal="center"/>
    </xf>
    <xf numFmtId="1" fontId="1" fillId="6" borderId="54" xfId="0" applyNumberFormat="1" applyFont="1" applyFill="1" applyBorder="1" applyAlignment="1">
      <alignment horizontal="center"/>
    </xf>
    <xf numFmtId="164" fontId="1" fillId="6" borderId="54" xfId="0" applyNumberFormat="1" applyFont="1" applyFill="1" applyBorder="1" applyAlignment="1">
      <alignment horizontal="center"/>
    </xf>
    <xf numFmtId="171" fontId="1" fillId="6" borderId="30" xfId="0" applyNumberFormat="1" applyFont="1" applyFill="1" applyBorder="1" applyAlignment="1">
      <alignment horizontal="right"/>
    </xf>
    <xf numFmtId="171" fontId="1" fillId="6" borderId="29" xfId="0" applyNumberFormat="1" applyFont="1" applyFill="1" applyBorder="1" applyAlignment="1">
      <alignment horizontal="right"/>
    </xf>
    <xf numFmtId="1" fontId="1" fillId="6" borderId="41" xfId="0" applyNumberFormat="1" applyFont="1" applyFill="1" applyBorder="1" applyAlignment="1">
      <alignment horizontal="center"/>
    </xf>
    <xf numFmtId="0" fontId="2" fillId="0" borderId="4" xfId="0" applyFont="1" applyBorder="1"/>
    <xf numFmtId="0" fontId="19" fillId="3" borderId="17" xfId="0" quotePrefix="1" applyFont="1" applyFill="1" applyBorder="1" applyAlignment="1">
      <alignment horizontal="left"/>
    </xf>
    <xf numFmtId="0" fontId="4" fillId="9" borderId="4" xfId="0" applyFont="1" applyFill="1" applyBorder="1"/>
    <xf numFmtId="171" fontId="0" fillId="10" borderId="0" xfId="0" applyNumberFormat="1" applyFill="1"/>
    <xf numFmtId="1" fontId="0" fillId="10" borderId="0" xfId="0" applyNumberFormat="1" applyFill="1" applyAlignment="1">
      <alignment horizontal="center"/>
    </xf>
    <xf numFmtId="164" fontId="0" fillId="10" borderId="0" xfId="0" applyNumberFormat="1" applyFill="1"/>
    <xf numFmtId="0" fontId="0" fillId="10" borderId="0" xfId="0" applyFill="1"/>
    <xf numFmtId="166" fontId="0" fillId="3" borderId="56" xfId="0" applyNumberFormat="1" applyFill="1" applyBorder="1"/>
    <xf numFmtId="166" fontId="0" fillId="3" borderId="30" xfId="0" applyNumberFormat="1" applyFill="1" applyBorder="1"/>
    <xf numFmtId="166" fontId="0" fillId="3" borderId="35" xfId="0" applyNumberFormat="1" applyFill="1" applyBorder="1"/>
    <xf numFmtId="166" fontId="0" fillId="3" borderId="57" xfId="0" applyNumberFormat="1" applyFill="1" applyBorder="1"/>
    <xf numFmtId="0" fontId="0" fillId="3" borderId="58" xfId="0" applyFill="1" applyBorder="1"/>
    <xf numFmtId="0" fontId="0" fillId="3" borderId="59" xfId="0" applyFill="1" applyBorder="1"/>
    <xf numFmtId="0" fontId="0" fillId="3" borderId="60" xfId="0" applyFill="1" applyBorder="1"/>
    <xf numFmtId="0" fontId="0" fillId="3" borderId="61" xfId="0" applyFill="1" applyBorder="1"/>
    <xf numFmtId="0" fontId="0" fillId="3" borderId="62" xfId="0" applyFill="1" applyBorder="1"/>
    <xf numFmtId="0" fontId="0" fillId="3" borderId="63" xfId="0" applyFill="1" applyBorder="1"/>
    <xf numFmtId="0" fontId="0" fillId="3" borderId="64" xfId="0" applyFill="1" applyBorder="1"/>
    <xf numFmtId="0" fontId="0" fillId="3" borderId="65" xfId="0" applyFill="1" applyBorder="1"/>
    <xf numFmtId="166" fontId="19" fillId="3" borderId="31" xfId="0" applyNumberFormat="1" applyFont="1" applyFill="1" applyBorder="1" applyAlignment="1">
      <alignment horizontal="right"/>
    </xf>
    <xf numFmtId="0" fontId="19" fillId="3" borderId="31" xfId="0" applyFont="1" applyFill="1" applyBorder="1" applyAlignment="1">
      <alignment horizontal="left"/>
    </xf>
    <xf numFmtId="0" fontId="19" fillId="3" borderId="32" xfId="0" applyFont="1" applyFill="1" applyBorder="1" applyAlignment="1">
      <alignment horizontal="left"/>
    </xf>
    <xf numFmtId="0" fontId="19" fillId="0" borderId="31" xfId="0" applyFont="1" applyBorder="1" applyAlignment="1">
      <alignment horizontal="center"/>
    </xf>
    <xf numFmtId="0" fontId="19" fillId="0" borderId="32" xfId="0" applyFont="1" applyBorder="1" applyAlignment="1">
      <alignment horizontal="center"/>
    </xf>
    <xf numFmtId="0" fontId="0" fillId="0" borderId="31" xfId="0" applyBorder="1" applyAlignment="1">
      <alignment horizontal="center"/>
    </xf>
    <xf numFmtId="0" fontId="0" fillId="0" borderId="4" xfId="0" applyBorder="1" applyAlignment="1">
      <alignment horizontal="center"/>
    </xf>
    <xf numFmtId="0" fontId="0" fillId="0" borderId="32" xfId="0" applyBorder="1" applyAlignment="1">
      <alignment horizontal="center"/>
    </xf>
    <xf numFmtId="0" fontId="0" fillId="6" borderId="66" xfId="0" applyFill="1" applyBorder="1" applyAlignment="1">
      <alignment horizontal="center"/>
    </xf>
    <xf numFmtId="0" fontId="0" fillId="6" borderId="67" xfId="0" applyFill="1" applyBorder="1"/>
    <xf numFmtId="0" fontId="0" fillId="6" borderId="67" xfId="0" applyFill="1" applyBorder="1" applyAlignment="1">
      <alignment horizontal="right"/>
    </xf>
    <xf numFmtId="0" fontId="0" fillId="6" borderId="68" xfId="0" applyFill="1" applyBorder="1"/>
    <xf numFmtId="0" fontId="4" fillId="6" borderId="66" xfId="0" applyFont="1" applyFill="1" applyBorder="1"/>
    <xf numFmtId="0" fontId="0" fillId="3" borderId="66" xfId="0" applyFill="1" applyBorder="1"/>
    <xf numFmtId="0" fontId="0" fillId="3" borderId="67" xfId="0" applyFill="1" applyBorder="1"/>
    <xf numFmtId="0" fontId="0" fillId="3" borderId="68" xfId="0" applyFill="1" applyBorder="1"/>
    <xf numFmtId="165" fontId="0" fillId="11" borderId="4" xfId="0" applyNumberFormat="1" applyFill="1" applyBorder="1" applyAlignment="1">
      <alignment horizontal="right"/>
    </xf>
    <xf numFmtId="0" fontId="15" fillId="5" borderId="4" xfId="0" applyFont="1" applyFill="1" applyBorder="1" applyAlignment="1">
      <alignment horizontal="left"/>
    </xf>
    <xf numFmtId="168" fontId="19" fillId="3" borderId="4" xfId="0" applyNumberFormat="1" applyFont="1" applyFill="1" applyBorder="1" applyAlignment="1">
      <alignment wrapText="1"/>
    </xf>
    <xf numFmtId="0" fontId="19" fillId="3" borderId="4" xfId="0" applyFont="1" applyFill="1" applyBorder="1" applyAlignment="1">
      <alignment wrapText="1"/>
    </xf>
    <xf numFmtId="0" fontId="4" fillId="8" borderId="4" xfId="0" applyFont="1" applyFill="1" applyBorder="1"/>
    <xf numFmtId="0" fontId="4" fillId="16" borderId="4" xfId="0" applyFont="1" applyFill="1" applyBorder="1"/>
    <xf numFmtId="0" fontId="19" fillId="8" borderId="4" xfId="0" applyFont="1" applyFill="1" applyBorder="1" applyAlignment="1">
      <alignment horizontal="left"/>
    </xf>
    <xf numFmtId="0" fontId="15" fillId="4" borderId="1" xfId="0" applyFont="1" applyFill="1" applyBorder="1"/>
    <xf numFmtId="0" fontId="15" fillId="4" borderId="4" xfId="0" applyFont="1" applyFill="1" applyBorder="1" applyAlignment="1">
      <alignment horizontal="left"/>
    </xf>
    <xf numFmtId="0" fontId="1" fillId="10" borderId="2" xfId="0" applyFont="1" applyFill="1" applyBorder="1"/>
    <xf numFmtId="0" fontId="1" fillId="10" borderId="3" xfId="0" applyFont="1" applyFill="1" applyBorder="1"/>
    <xf numFmtId="0" fontId="15" fillId="8" borderId="4" xfId="0" applyFont="1" applyFill="1" applyBorder="1"/>
    <xf numFmtId="1" fontId="15" fillId="5" borderId="4" xfId="0" applyNumberFormat="1" applyFont="1" applyFill="1" applyBorder="1" applyAlignment="1">
      <alignment horizontal="left"/>
    </xf>
    <xf numFmtId="171" fontId="4" fillId="10" borderId="0" xfId="0" applyNumberFormat="1" applyFont="1" applyFill="1"/>
    <xf numFmtId="0" fontId="4" fillId="10" borderId="0" xfId="0" applyFont="1" applyFill="1"/>
    <xf numFmtId="0" fontId="6" fillId="8" borderId="4" xfId="0" applyFont="1" applyFill="1" applyBorder="1"/>
    <xf numFmtId="0" fontId="4" fillId="8" borderId="4" xfId="0" applyFont="1" applyFill="1" applyBorder="1" applyAlignment="1">
      <alignment vertical="top"/>
    </xf>
    <xf numFmtId="0" fontId="2" fillId="0" borderId="0" xfId="0" applyFont="1"/>
    <xf numFmtId="168" fontId="15" fillId="3" borderId="58" xfId="0" applyNumberFormat="1" applyFont="1" applyFill="1" applyBorder="1" applyAlignment="1">
      <alignment horizontal="center" wrapText="1"/>
    </xf>
    <xf numFmtId="168" fontId="15" fillId="3" borderId="59" xfId="0" applyNumberFormat="1" applyFont="1" applyFill="1" applyBorder="1" applyAlignment="1">
      <alignment wrapText="1"/>
    </xf>
    <xf numFmtId="168" fontId="15" fillId="3" borderId="60" xfId="0" applyNumberFormat="1" applyFont="1" applyFill="1" applyBorder="1" applyAlignment="1">
      <alignment wrapText="1"/>
    </xf>
    <xf numFmtId="168" fontId="15" fillId="3" borderId="61" xfId="0" applyNumberFormat="1" applyFont="1" applyFill="1" applyBorder="1" applyAlignment="1">
      <alignment horizontal="left" wrapText="1"/>
    </xf>
    <xf numFmtId="168" fontId="19" fillId="3" borderId="62" xfId="0" applyNumberFormat="1" applyFont="1" applyFill="1" applyBorder="1" applyAlignment="1">
      <alignment wrapText="1"/>
    </xf>
    <xf numFmtId="168" fontId="15" fillId="3" borderId="61" xfId="0" applyNumberFormat="1" applyFont="1" applyFill="1" applyBorder="1" applyAlignment="1">
      <alignment wrapText="1"/>
    </xf>
    <xf numFmtId="0" fontId="15" fillId="3" borderId="61" xfId="0" applyFont="1" applyFill="1" applyBorder="1" applyAlignment="1">
      <alignment wrapText="1"/>
    </xf>
    <xf numFmtId="0" fontId="19" fillId="3" borderId="62" xfId="0" applyFont="1" applyFill="1" applyBorder="1" applyAlignment="1">
      <alignment wrapText="1"/>
    </xf>
    <xf numFmtId="168" fontId="19" fillId="3" borderId="61" xfId="0" applyNumberFormat="1" applyFont="1" applyFill="1" applyBorder="1" applyAlignment="1">
      <alignment wrapText="1"/>
    </xf>
    <xf numFmtId="0" fontId="0" fillId="17" borderId="61" xfId="0" applyFill="1" applyBorder="1"/>
    <xf numFmtId="168" fontId="19" fillId="3" borderId="62" xfId="0" applyNumberFormat="1" applyFont="1" applyFill="1" applyBorder="1"/>
    <xf numFmtId="168" fontId="15" fillId="3" borderId="61" xfId="0" applyNumberFormat="1" applyFont="1" applyFill="1" applyBorder="1" applyAlignment="1">
      <alignment horizontal="left"/>
    </xf>
    <xf numFmtId="0" fontId="19" fillId="3" borderId="62" xfId="0" applyFont="1" applyFill="1" applyBorder="1"/>
    <xf numFmtId="0" fontId="19" fillId="3" borderId="61" xfId="0" applyFont="1" applyFill="1" applyBorder="1" applyAlignment="1">
      <alignment wrapText="1"/>
    </xf>
    <xf numFmtId="0" fontId="15" fillId="3" borderId="61" xfId="0" applyFont="1" applyFill="1" applyBorder="1" applyAlignment="1">
      <alignment horizontal="center"/>
    </xf>
    <xf numFmtId="0" fontId="15" fillId="18" borderId="63" xfId="0" applyFont="1" applyFill="1" applyBorder="1"/>
    <xf numFmtId="0" fontId="15" fillId="18" borderId="64" xfId="0" applyFont="1" applyFill="1" applyBorder="1"/>
    <xf numFmtId="0" fontId="15" fillId="18" borderId="65" xfId="0" applyFont="1" applyFill="1" applyBorder="1"/>
    <xf numFmtId="0" fontId="4" fillId="9" borderId="58" xfId="0" applyFont="1" applyFill="1" applyBorder="1"/>
    <xf numFmtId="0" fontId="4" fillId="9" borderId="59" xfId="0" applyFont="1" applyFill="1" applyBorder="1"/>
    <xf numFmtId="0" fontId="4" fillId="9" borderId="60" xfId="0" applyFont="1" applyFill="1" applyBorder="1"/>
    <xf numFmtId="0" fontId="4" fillId="9" borderId="61" xfId="0" applyFont="1" applyFill="1" applyBorder="1"/>
    <xf numFmtId="0" fontId="4" fillId="16" borderId="62" xfId="0" applyFont="1" applyFill="1" applyBorder="1"/>
    <xf numFmtId="0" fontId="4" fillId="9" borderId="62" xfId="0" applyFont="1" applyFill="1" applyBorder="1"/>
    <xf numFmtId="0" fontId="4" fillId="9" borderId="63" xfId="0" applyFont="1" applyFill="1" applyBorder="1"/>
    <xf numFmtId="0" fontId="4" fillId="9" borderId="64" xfId="0" applyFont="1" applyFill="1" applyBorder="1"/>
    <xf numFmtId="0" fontId="4" fillId="9" borderId="65" xfId="0" applyFont="1" applyFill="1" applyBorder="1"/>
    <xf numFmtId="0" fontId="24" fillId="12" borderId="4" xfId="0" applyFont="1" applyFill="1" applyBorder="1" applyAlignment="1">
      <alignment vertical="center"/>
    </xf>
    <xf numFmtId="0" fontId="28" fillId="13" borderId="4" xfId="0" applyFont="1" applyFill="1" applyBorder="1"/>
    <xf numFmtId="0" fontId="23" fillId="13" borderId="4" xfId="0" applyFont="1" applyFill="1" applyBorder="1"/>
    <xf numFmtId="8" fontId="0" fillId="0" borderId="0" xfId="0" applyNumberFormat="1"/>
    <xf numFmtId="8" fontId="0" fillId="0" borderId="0" xfId="0" applyNumberFormat="1" applyAlignment="1">
      <alignment horizontal="right"/>
    </xf>
    <xf numFmtId="0" fontId="25" fillId="12" borderId="66" xfId="0" applyFont="1" applyFill="1" applyBorder="1"/>
    <xf numFmtId="0" fontId="25" fillId="12" borderId="67" xfId="0" applyFont="1" applyFill="1" applyBorder="1"/>
    <xf numFmtId="0" fontId="31" fillId="12" borderId="67" xfId="0" applyFont="1" applyFill="1" applyBorder="1"/>
    <xf numFmtId="0" fontId="25" fillId="12" borderId="67" xfId="0" applyFont="1" applyFill="1" applyBorder="1" applyAlignment="1">
      <alignment horizontal="center"/>
    </xf>
    <xf numFmtId="0" fontId="0" fillId="0" borderId="4" xfId="0" applyBorder="1"/>
    <xf numFmtId="0" fontId="24" fillId="19" borderId="4" xfId="0" applyFont="1" applyFill="1" applyBorder="1" applyAlignment="1">
      <alignment vertical="center"/>
    </xf>
    <xf numFmtId="0" fontId="10" fillId="0" borderId="0" xfId="0" applyFont="1" applyAlignment="1">
      <alignment horizontal="right" vertical="center"/>
    </xf>
    <xf numFmtId="0" fontId="10" fillId="0" borderId="0" xfId="0" applyFont="1" applyAlignment="1">
      <alignment horizontal="left"/>
    </xf>
    <xf numFmtId="0" fontId="32" fillId="0" borderId="0" xfId="0" applyFont="1" applyAlignment="1">
      <alignment horizontal="center"/>
    </xf>
    <xf numFmtId="0" fontId="23" fillId="0" borderId="0" xfId="0" applyFont="1"/>
    <xf numFmtId="0" fontId="30" fillId="20" borderId="4" xfId="0" applyFont="1" applyFill="1" applyBorder="1"/>
    <xf numFmtId="0" fontId="26" fillId="0" borderId="0" xfId="0" applyFont="1"/>
    <xf numFmtId="0" fontId="33" fillId="0" borderId="0" xfId="0" applyFont="1"/>
    <xf numFmtId="0" fontId="2" fillId="0" borderId="0" xfId="0" applyFont="1" applyAlignment="1">
      <alignment horizontal="left"/>
    </xf>
    <xf numFmtId="0" fontId="13" fillId="20" borderId="4" xfId="0" applyFont="1" applyFill="1" applyBorder="1"/>
    <xf numFmtId="0" fontId="0" fillId="0" borderId="0" xfId="0"/>
    <xf numFmtId="0" fontId="0" fillId="0" borderId="0" xfId="0" applyAlignment="1"/>
    <xf numFmtId="0" fontId="35" fillId="15" borderId="0" xfId="1" applyFont="1" applyFill="1" applyAlignment="1"/>
    <xf numFmtId="0" fontId="36" fillId="21" borderId="0" xfId="0" applyFont="1" applyFill="1"/>
    <xf numFmtId="0" fontId="0" fillId="21" borderId="0" xfId="0" applyFill="1"/>
    <xf numFmtId="0" fontId="25" fillId="22" borderId="68" xfId="0" applyFont="1" applyFill="1" applyBorder="1"/>
    <xf numFmtId="0" fontId="23" fillId="21" borderId="4" xfId="0" applyFont="1" applyFill="1" applyBorder="1"/>
    <xf numFmtId="0" fontId="14" fillId="0" borderId="4" xfId="0" applyFont="1" applyBorder="1" applyAlignment="1"/>
    <xf numFmtId="0" fontId="14" fillId="0" borderId="4" xfId="0" applyFont="1" applyBorder="1" applyAlignment="1">
      <alignment vertical="center"/>
    </xf>
    <xf numFmtId="0" fontId="30" fillId="0" borderId="4" xfId="0" applyFont="1" applyBorder="1" applyAlignment="1"/>
    <xf numFmtId="0" fontId="9" fillId="20" borderId="70" xfId="0" applyFont="1" applyFill="1" applyBorder="1" applyAlignment="1">
      <alignment horizontal="center" vertical="center"/>
    </xf>
    <xf numFmtId="0" fontId="9" fillId="20" borderId="71" xfId="0" applyFont="1" applyFill="1" applyBorder="1" applyAlignment="1">
      <alignment horizontal="center" vertical="center"/>
    </xf>
    <xf numFmtId="0" fontId="9" fillId="20" borderId="72" xfId="0" applyFont="1" applyFill="1" applyBorder="1" applyAlignment="1">
      <alignment horizontal="center" vertical="center"/>
    </xf>
    <xf numFmtId="0" fontId="9" fillId="20" borderId="76" xfId="0" applyFont="1" applyFill="1" applyBorder="1" applyAlignment="1">
      <alignment horizontal="center" vertical="center"/>
    </xf>
    <xf numFmtId="0" fontId="9" fillId="20" borderId="4" xfId="0" applyFont="1" applyFill="1" applyBorder="1" applyAlignment="1">
      <alignment horizontal="center" vertical="center"/>
    </xf>
    <xf numFmtId="0" fontId="9" fillId="20" borderId="77" xfId="0" applyFont="1" applyFill="1" applyBorder="1" applyAlignment="1">
      <alignment horizontal="center" vertical="center"/>
    </xf>
    <xf numFmtId="0" fontId="9" fillId="20" borderId="73" xfId="0" applyFont="1" applyFill="1" applyBorder="1" applyAlignment="1">
      <alignment horizontal="center" vertical="center"/>
    </xf>
    <xf numFmtId="0" fontId="9" fillId="20" borderId="74" xfId="0" applyFont="1" applyFill="1" applyBorder="1" applyAlignment="1">
      <alignment horizontal="center" vertical="center"/>
    </xf>
    <xf numFmtId="0" fontId="9" fillId="20" borderId="75" xfId="0" applyFont="1" applyFill="1" applyBorder="1" applyAlignment="1">
      <alignment horizontal="center" vertical="center"/>
    </xf>
    <xf numFmtId="0" fontId="30" fillId="0" borderId="4" xfId="0" applyFont="1" applyBorder="1" applyAlignment="1">
      <alignment horizontal="center" vertical="center"/>
    </xf>
    <xf numFmtId="0" fontId="30" fillId="0" borderId="4" xfId="0" applyFont="1" applyBorder="1" applyAlignment="1">
      <alignment horizontal="center"/>
    </xf>
    <xf numFmtId="0" fontId="24" fillId="22" borderId="4" xfId="0" applyFont="1" applyFill="1" applyBorder="1" applyAlignment="1">
      <alignment horizontal="center" vertical="center"/>
    </xf>
    <xf numFmtId="0" fontId="32" fillId="0" borderId="0" xfId="0" applyFont="1" applyAlignment="1">
      <alignment horizontal="center"/>
    </xf>
    <xf numFmtId="0" fontId="0" fillId="0" borderId="0" xfId="0"/>
    <xf numFmtId="0" fontId="4" fillId="0" borderId="61" xfId="0" applyFont="1" applyBorder="1" applyAlignment="1">
      <alignment horizontal="center"/>
    </xf>
    <xf numFmtId="0" fontId="4" fillId="0" borderId="4" xfId="0" applyFont="1" applyBorder="1" applyAlignment="1">
      <alignment horizontal="center"/>
    </xf>
    <xf numFmtId="0" fontId="37" fillId="21" borderId="0" xfId="1" applyFont="1" applyFill="1" applyAlignment="1">
      <alignment horizontal="center"/>
    </xf>
    <xf numFmtId="0" fontId="0" fillId="0" borderId="0" xfId="0" applyAlignment="1">
      <alignment horizontal="center"/>
    </xf>
    <xf numFmtId="0" fontId="24" fillId="23" borderId="4" xfId="0" applyFont="1" applyFill="1" applyBorder="1" applyAlignment="1">
      <alignment horizontal="center"/>
    </xf>
    <xf numFmtId="0" fontId="27" fillId="21" borderId="4" xfId="0" applyFont="1" applyFill="1" applyBorder="1"/>
    <xf numFmtId="0" fontId="24" fillId="14" borderId="4"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66" xfId="0" applyFont="1" applyBorder="1" applyAlignment="1">
      <alignment horizontal="center" vertical="center"/>
    </xf>
    <xf numFmtId="0" fontId="0" fillId="0" borderId="67" xfId="0" applyBorder="1"/>
    <xf numFmtId="0" fontId="0" fillId="0" borderId="68" xfId="0" applyBorder="1"/>
    <xf numFmtId="0" fontId="2" fillId="0" borderId="0" xfId="0" applyFont="1"/>
    <xf numFmtId="0" fontId="8" fillId="0" borderId="8" xfId="0" applyFont="1" applyBorder="1"/>
    <xf numFmtId="0" fontId="1" fillId="0" borderId="9" xfId="0" applyFont="1" applyBorder="1"/>
    <xf numFmtId="0" fontId="1" fillId="0" borderId="10" xfId="0" applyFont="1" applyBorder="1"/>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24" fillId="13" borderId="4" xfId="0" applyFont="1" applyFill="1" applyBorder="1" applyAlignment="1">
      <alignment horizontal="center"/>
    </xf>
    <xf numFmtId="0" fontId="3" fillId="0" borderId="0" xfId="0" applyFont="1" applyAlignment="1">
      <alignment horizontal="center" vertical="center"/>
    </xf>
    <xf numFmtId="0" fontId="10" fillId="0" borderId="0" xfId="0" applyFont="1" applyAlignment="1">
      <alignment horizontal="center" vertical="center"/>
    </xf>
    <xf numFmtId="0" fontId="4" fillId="0" borderId="0" xfId="0" applyFont="1"/>
    <xf numFmtId="0" fontId="7" fillId="0" borderId="0" xfId="0" applyFont="1" applyAlignment="1">
      <alignment horizontal="center" vertical="center"/>
    </xf>
    <xf numFmtId="0" fontId="29" fillId="0" borderId="0" xfId="0" applyFont="1" applyAlignment="1">
      <alignment horizontal="center" vertical="center"/>
    </xf>
    <xf numFmtId="0" fontId="24" fillId="22" borderId="42" xfId="0" applyFont="1" applyFill="1" applyBorder="1" applyAlignment="1">
      <alignment horizontal="center" vertical="center"/>
    </xf>
    <xf numFmtId="0" fontId="27" fillId="21" borderId="43" xfId="0" applyFont="1" applyFill="1" applyBorder="1"/>
    <xf numFmtId="0" fontId="27" fillId="21" borderId="69" xfId="0" applyFont="1" applyFill="1" applyBorder="1"/>
    <xf numFmtId="0" fontId="2" fillId="0" borderId="0" xfId="0" quotePrefix="1" applyFont="1" applyAlignment="1">
      <alignment horizontal="center" vertical="center"/>
    </xf>
    <xf numFmtId="0" fontId="4" fillId="6" borderId="67" xfId="0" applyFont="1" applyFill="1" applyBorder="1" applyAlignment="1">
      <alignment horizontal="center"/>
    </xf>
    <xf numFmtId="0" fontId="1" fillId="0" borderId="68" xfId="0" applyFont="1" applyBorder="1"/>
    <xf numFmtId="0" fontId="15" fillId="3" borderId="16" xfId="0" applyFont="1" applyFill="1" applyBorder="1" applyAlignment="1">
      <alignment horizontal="center" vertical="center" textRotation="90"/>
    </xf>
    <xf numFmtId="0" fontId="1" fillId="0" borderId="24" xfId="0" applyFont="1" applyBorder="1"/>
    <xf numFmtId="0" fontId="1" fillId="0" borderId="35" xfId="0" applyFont="1" applyBorder="1"/>
    <xf numFmtId="0" fontId="15" fillId="3" borderId="27" xfId="0" applyFont="1" applyFill="1" applyBorder="1" applyAlignment="1">
      <alignment horizontal="center" vertical="center" textRotation="90"/>
    </xf>
    <xf numFmtId="0" fontId="1" fillId="0" borderId="30" xfId="0" applyFont="1" applyBorder="1"/>
    <xf numFmtId="0" fontId="15" fillId="8" borderId="1" xfId="0" applyFont="1" applyFill="1" applyBorder="1" applyAlignment="1">
      <alignment horizontal="left"/>
    </xf>
    <xf numFmtId="0" fontId="1" fillId="10" borderId="2" xfId="0" applyFont="1" applyFill="1" applyBorder="1"/>
    <xf numFmtId="0" fontId="1" fillId="10" borderId="3" xfId="0" applyFont="1" applyFill="1" applyBorder="1"/>
    <xf numFmtId="0" fontId="15" fillId="4" borderId="11" xfId="0" applyFont="1" applyFill="1" applyBorder="1" applyAlignment="1">
      <alignment horizontal="center"/>
    </xf>
    <xf numFmtId="0" fontId="1" fillId="0" borderId="12" xfId="0" applyFont="1" applyBorder="1"/>
    <xf numFmtId="0" fontId="15" fillId="4" borderId="8" xfId="0" applyFont="1" applyFill="1" applyBorder="1" applyAlignment="1">
      <alignment horizontal="center" vertical="center"/>
    </xf>
  </cellXfs>
  <cellStyles count="2">
    <cellStyle name="Hyperlink" xfId="1" builtinId="8"/>
    <cellStyle name="Standaard" xfId="0" builtinId="0"/>
  </cellStyles>
  <dxfs count="27">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ill>
        <patternFill patternType="solid">
          <fgColor theme="0"/>
          <bgColor theme="0"/>
        </patternFill>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ill>
        <patternFill patternType="solid">
          <fgColor theme="0"/>
          <bgColor theme="0"/>
        </patternFill>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ill>
        <patternFill patternType="solid">
          <fgColor theme="0"/>
          <bgColor theme="0"/>
        </patternFill>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ill>
        <patternFill patternType="solid">
          <fgColor theme="0"/>
          <bgColor theme="0"/>
        </patternFill>
      </fill>
      <border>
        <left style="thin">
          <color rgb="FF000000"/>
        </left>
        <right style="thin">
          <color rgb="FF000000"/>
        </right>
        <top style="thin">
          <color rgb="FF000000"/>
        </top>
        <bottom style="thin">
          <color rgb="FF000000"/>
        </bottom>
      </border>
    </dxf>
    <dxf>
      <font>
        <b/>
        <i/>
      </font>
      <fill>
        <patternFill patternType="solid">
          <fgColor theme="0"/>
          <bgColor theme="0"/>
        </patternFill>
      </fill>
      <border>
        <left style="thin">
          <color rgb="FF000000"/>
        </left>
        <right style="thin">
          <color rgb="FF000000"/>
        </right>
        <top style="thin">
          <color rgb="FF000000"/>
        </top>
        <bottom style="thin">
          <color rgb="FF000000"/>
        </bottom>
      </border>
    </dxf>
    <dxf>
      <font>
        <b/>
      </font>
      <fill>
        <patternFill patternType="solid">
          <fgColor rgb="FFFFFF00"/>
          <bgColor rgb="FFFFFF00"/>
        </patternFill>
      </fill>
    </dxf>
    <dxf>
      <font>
        <b/>
        <color rgb="FF0000FF"/>
      </font>
      <fill>
        <patternFill patternType="solid">
          <fgColor rgb="FFFF9933"/>
          <bgColor rgb="FFFF9933"/>
        </patternFill>
      </fill>
      <border>
        <left style="thin">
          <color rgb="FFA50021"/>
        </left>
        <right style="thin">
          <color rgb="FFA50021"/>
        </right>
        <top style="thin">
          <color rgb="FFA50021"/>
        </top>
        <bottom style="thin">
          <color rgb="FFA50021"/>
        </bottom>
      </border>
    </dxf>
    <dxf>
      <font>
        <b/>
      </font>
      <fill>
        <patternFill patternType="solid">
          <fgColor rgb="FFFFFF00"/>
          <bgColor rgb="FFFFFF00"/>
        </patternFill>
      </fill>
    </dxf>
    <dxf>
      <font>
        <b/>
      </font>
      <fill>
        <patternFill patternType="solid">
          <fgColor rgb="FFFFFF00"/>
          <bgColor rgb="FFFFFF00"/>
        </patternFill>
      </fill>
    </dxf>
    <dxf>
      <font>
        <b/>
      </font>
      <fill>
        <patternFill patternType="solid">
          <fgColor rgb="FFFFFF00"/>
          <bgColor rgb="FFFFFF00"/>
        </patternFill>
      </fill>
    </dxf>
    <dxf>
      <font>
        <b/>
      </font>
      <fill>
        <patternFill patternType="solid">
          <fgColor rgb="FFFFFF00"/>
          <bgColor rgb="FFFFFF00"/>
        </patternFill>
      </fill>
    </dxf>
    <dxf>
      <font>
        <b/>
      </font>
      <fill>
        <patternFill patternType="solid">
          <fgColor rgb="FFFFFF00"/>
          <bgColor rgb="FFFFFF00"/>
        </patternFill>
      </fill>
    </dxf>
    <dxf>
      <font>
        <b/>
      </font>
      <fill>
        <patternFill patternType="solid">
          <fgColor rgb="FFFFFF00"/>
          <bgColor rgb="FFFFFF00"/>
        </patternFill>
      </fill>
    </dxf>
  </dxfs>
  <tableStyles count="0" defaultTableStyle="TableStyleMedium2" defaultPivotStyle="PivotStyleLight16"/>
  <colors>
    <mruColors>
      <color rgb="FF0000CC"/>
      <color rgb="FF0033CC"/>
      <color rgb="FFFFFF99"/>
      <color rgb="FFFFFF66"/>
      <color rgb="FFFFFFFF"/>
      <color rgb="FFFFFFCC"/>
      <color rgb="FF008000"/>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419100</xdr:colOff>
      <xdr:row>12</xdr:row>
      <xdr:rowOff>9525</xdr:rowOff>
    </xdr:from>
    <xdr:ext cx="304800" cy="314325"/>
    <xdr:sp macro="" textlink="">
      <xdr:nvSpPr>
        <xdr:cNvPr id="4" name="Shape 4" descr="EURO 2021 | FootballTalk.org">
          <a:extLst>
            <a:ext uri="{FF2B5EF4-FFF2-40B4-BE49-F238E27FC236}">
              <a16:creationId xmlns:a16="http://schemas.microsoft.com/office/drawing/2014/main" id="{00000000-0008-0000-0000-000004000000}"/>
            </a:ext>
          </a:extLst>
        </xdr:cNvPr>
        <xdr:cNvSpPr/>
      </xdr:nvSpPr>
      <xdr:spPr>
        <a:xfrm>
          <a:off x="4705350" y="2667000"/>
          <a:ext cx="304800" cy="3143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8</xdr:row>
      <xdr:rowOff>0</xdr:rowOff>
    </xdr:from>
    <xdr:ext cx="571500" cy="314325"/>
    <xdr:sp macro="" textlink="">
      <xdr:nvSpPr>
        <xdr:cNvPr id="5" name="Shape 3" descr="Euro-2021-logo">
          <a:extLst>
            <a:ext uri="{FF2B5EF4-FFF2-40B4-BE49-F238E27FC236}">
              <a16:creationId xmlns:a16="http://schemas.microsoft.com/office/drawing/2014/main" id="{70BAAA9C-7872-4845-91EA-A9E8841B8C1C}"/>
            </a:ext>
          </a:extLst>
        </xdr:cNvPr>
        <xdr:cNvSpPr/>
      </xdr:nvSpPr>
      <xdr:spPr>
        <a:xfrm>
          <a:off x="0" y="1676400"/>
          <a:ext cx="571500" cy="3143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9</xdr:row>
      <xdr:rowOff>0</xdr:rowOff>
    </xdr:from>
    <xdr:ext cx="304800" cy="314325"/>
    <xdr:sp macro="" textlink="">
      <xdr:nvSpPr>
        <xdr:cNvPr id="6" name="Shape 4" descr="EURO 2021 | FootballTalk.org">
          <a:extLst>
            <a:ext uri="{FF2B5EF4-FFF2-40B4-BE49-F238E27FC236}">
              <a16:creationId xmlns:a16="http://schemas.microsoft.com/office/drawing/2014/main" id="{1965E78C-B5EF-4953-BDA9-85A5CDA37936}"/>
            </a:ext>
          </a:extLst>
        </xdr:cNvPr>
        <xdr:cNvSpPr/>
      </xdr:nvSpPr>
      <xdr:spPr>
        <a:xfrm>
          <a:off x="0" y="1876425"/>
          <a:ext cx="304800" cy="3143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editAs="oneCell">
    <xdr:from>
      <xdr:col>0</xdr:col>
      <xdr:colOff>119063</xdr:colOff>
      <xdr:row>5</xdr:row>
      <xdr:rowOff>59531</xdr:rowOff>
    </xdr:from>
    <xdr:to>
      <xdr:col>1</xdr:col>
      <xdr:colOff>261939</xdr:colOff>
      <xdr:row>10</xdr:row>
      <xdr:rowOff>38308</xdr:rowOff>
    </xdr:to>
    <xdr:pic>
      <xdr:nvPicPr>
        <xdr:cNvPr id="9" name="Afbeelding 8">
          <a:extLst>
            <a:ext uri="{FF2B5EF4-FFF2-40B4-BE49-F238E27FC236}">
              <a16:creationId xmlns:a16="http://schemas.microsoft.com/office/drawing/2014/main" id="{5702EEBA-CD0A-4FC2-ACD8-F7E9A7E66772}"/>
            </a:ext>
          </a:extLst>
        </xdr:cNvPr>
        <xdr:cNvPicPr>
          <a:picLocks noChangeAspect="1"/>
        </xdr:cNvPicPr>
      </xdr:nvPicPr>
      <xdr:blipFill>
        <a:blip xmlns:r="http://schemas.openxmlformats.org/officeDocument/2006/relationships" r:embed="rId1"/>
        <a:stretch>
          <a:fillRect/>
        </a:stretch>
      </xdr:blipFill>
      <xdr:spPr>
        <a:xfrm>
          <a:off x="119063" y="1131094"/>
          <a:ext cx="726282" cy="978902"/>
        </a:xfrm>
        <a:prstGeom prst="rect">
          <a:avLst/>
        </a:prstGeom>
      </xdr:spPr>
    </xdr:pic>
    <xdr:clientData/>
  </xdr:twoCellAnchor>
  <xdr:twoCellAnchor editAs="oneCell">
    <xdr:from>
      <xdr:col>8</xdr:col>
      <xdr:colOff>455829</xdr:colOff>
      <xdr:row>5</xdr:row>
      <xdr:rowOff>166688</xdr:rowOff>
    </xdr:from>
    <xdr:to>
      <xdr:col>8</xdr:col>
      <xdr:colOff>1191836</xdr:colOff>
      <xdr:row>9</xdr:row>
      <xdr:rowOff>154782</xdr:rowOff>
    </xdr:to>
    <xdr:pic>
      <xdr:nvPicPr>
        <xdr:cNvPr id="10" name="Afbeelding 9">
          <a:extLst>
            <a:ext uri="{FF2B5EF4-FFF2-40B4-BE49-F238E27FC236}">
              <a16:creationId xmlns:a16="http://schemas.microsoft.com/office/drawing/2014/main" id="{19A40720-2741-4CF8-BF37-F3B93C5427BA}"/>
            </a:ext>
          </a:extLst>
        </xdr:cNvPr>
        <xdr:cNvPicPr>
          <a:picLocks noChangeAspect="1"/>
        </xdr:cNvPicPr>
      </xdr:nvPicPr>
      <xdr:blipFill>
        <a:blip xmlns:r="http://schemas.openxmlformats.org/officeDocument/2006/relationships" r:embed="rId2"/>
        <a:stretch>
          <a:fillRect/>
        </a:stretch>
      </xdr:blipFill>
      <xdr:spPr>
        <a:xfrm>
          <a:off x="5337392" y="1238251"/>
          <a:ext cx="736007" cy="785812"/>
        </a:xfrm>
        <a:prstGeom prst="rect">
          <a:avLst/>
        </a:prstGeom>
      </xdr:spPr>
    </xdr:pic>
    <xdr:clientData/>
  </xdr:twoCellAnchor>
  <xdr:twoCellAnchor editAs="oneCell">
    <xdr:from>
      <xdr:col>4</xdr:col>
      <xdr:colOff>154781</xdr:colOff>
      <xdr:row>5</xdr:row>
      <xdr:rowOff>59531</xdr:rowOff>
    </xdr:from>
    <xdr:to>
      <xdr:col>6</xdr:col>
      <xdr:colOff>451996</xdr:colOff>
      <xdr:row>9</xdr:row>
      <xdr:rowOff>109230</xdr:rowOff>
    </xdr:to>
    <xdr:pic>
      <xdr:nvPicPr>
        <xdr:cNvPr id="11" name="Afbeelding 10">
          <a:extLst>
            <a:ext uri="{FF2B5EF4-FFF2-40B4-BE49-F238E27FC236}">
              <a16:creationId xmlns:a16="http://schemas.microsoft.com/office/drawing/2014/main" id="{99599717-613F-4703-8BB1-AB1FF4F85F51}"/>
            </a:ext>
          </a:extLst>
        </xdr:cNvPr>
        <xdr:cNvPicPr>
          <a:picLocks noChangeAspect="1"/>
        </xdr:cNvPicPr>
      </xdr:nvPicPr>
      <xdr:blipFill>
        <a:blip xmlns:r="http://schemas.openxmlformats.org/officeDocument/2006/relationships" r:embed="rId3"/>
        <a:stretch>
          <a:fillRect/>
        </a:stretch>
      </xdr:blipFill>
      <xdr:spPr>
        <a:xfrm>
          <a:off x="2488406" y="1131094"/>
          <a:ext cx="1499746" cy="847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44</xdr:col>
      <xdr:colOff>1498600</xdr:colOff>
      <xdr:row>27</xdr:row>
      <xdr:rowOff>38100</xdr:rowOff>
    </xdr:from>
    <xdr:ext cx="142875" cy="123825"/>
    <xdr:sp macro="" textlink="">
      <xdr:nvSpPr>
        <xdr:cNvPr id="8" name="Shape 5">
          <a:extLst>
            <a:ext uri="{FF2B5EF4-FFF2-40B4-BE49-F238E27FC236}">
              <a16:creationId xmlns:a16="http://schemas.microsoft.com/office/drawing/2014/main" id="{EBBD5AB9-38F7-4DCA-BB17-5356B31D1E4D}"/>
            </a:ext>
          </a:extLst>
        </xdr:cNvPr>
        <xdr:cNvSpPr/>
      </xdr:nvSpPr>
      <xdr:spPr>
        <a:xfrm>
          <a:off x="28549600" y="5308600"/>
          <a:ext cx="142875" cy="123825"/>
        </a:xfrm>
        <a:prstGeom prst="flowChartMerge">
          <a:avLst/>
        </a:prstGeom>
        <a:solidFill>
          <a:schemeClr val="dk1"/>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KC51-VOETBALPOOL@FEITH.NU"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21"/>
  <sheetViews>
    <sheetView tabSelected="1" topLeftCell="A4" zoomScale="80" zoomScaleNormal="80" workbookViewId="0">
      <selection activeCell="I43" sqref="I42:I43"/>
    </sheetView>
  </sheetViews>
  <sheetFormatPr defaultColWidth="14.42578125" defaultRowHeight="15" customHeight="1" x14ac:dyDescent="0.25"/>
  <cols>
    <col min="1" max="5" width="8.7109375" customWidth="1"/>
    <col min="6" max="6" width="9.28515625" customWidth="1"/>
    <col min="7" max="7" width="11.42578125" customWidth="1"/>
    <col min="8" max="8" width="8.7109375" customWidth="1"/>
    <col min="9" max="9" width="19.85546875" customWidth="1"/>
    <col min="10" max="10" width="2.7109375" customWidth="1"/>
    <col min="11" max="11" width="4" customWidth="1"/>
    <col min="12" max="12" width="10.5703125" customWidth="1"/>
    <col min="13" max="13" width="13" customWidth="1"/>
    <col min="14" max="17" width="8.7109375" customWidth="1"/>
    <col min="18" max="18" width="19.5703125" customWidth="1"/>
    <col min="19" max="19" width="5.42578125" customWidth="1"/>
    <col min="20" max="20" width="12.85546875" customWidth="1"/>
    <col min="21" max="21" width="9.140625" customWidth="1"/>
    <col min="22" max="22" width="9.28515625" customWidth="1"/>
    <col min="23" max="27" width="8.7109375" customWidth="1"/>
    <col min="28" max="28" width="15.5703125" customWidth="1"/>
    <col min="29" max="29" width="8.7109375" customWidth="1"/>
  </cols>
  <sheetData>
    <row r="1" spans="1:29" ht="21" customHeight="1" thickBot="1" x14ac:dyDescent="0.4">
      <c r="A1" s="346" t="s">
        <v>98</v>
      </c>
      <c r="B1" s="347"/>
      <c r="C1" s="347"/>
      <c r="D1" s="347"/>
      <c r="E1" s="347"/>
      <c r="F1" s="347"/>
      <c r="G1" s="347"/>
      <c r="H1" s="347"/>
      <c r="I1" s="348"/>
      <c r="L1" s="318" t="s">
        <v>0</v>
      </c>
      <c r="M1" s="318"/>
      <c r="N1" s="318"/>
      <c r="O1" s="318"/>
      <c r="P1" s="318"/>
      <c r="Q1" s="318"/>
      <c r="R1" s="318"/>
      <c r="T1" s="277" t="s">
        <v>134</v>
      </c>
      <c r="U1" s="278"/>
      <c r="V1" s="279"/>
      <c r="W1" s="303"/>
      <c r="X1" s="279"/>
      <c r="Y1" s="279"/>
      <c r="Z1" s="279"/>
      <c r="AA1" s="340" t="s">
        <v>135</v>
      </c>
      <c r="AB1" s="340"/>
    </row>
    <row r="2" spans="1:29" ht="15.75" customHeight="1" x14ac:dyDescent="0.25">
      <c r="A2" s="349" t="s">
        <v>136</v>
      </c>
      <c r="B2" s="320"/>
      <c r="C2" s="320"/>
      <c r="D2" s="320"/>
      <c r="E2" s="320"/>
      <c r="F2" s="320"/>
      <c r="G2" s="320"/>
      <c r="H2" s="320"/>
      <c r="I2" s="320"/>
      <c r="J2" s="1"/>
      <c r="N2" s="2"/>
      <c r="T2" t="s">
        <v>137</v>
      </c>
      <c r="U2" s="5" t="s">
        <v>138</v>
      </c>
      <c r="V2" s="5"/>
      <c r="W2" s="5"/>
      <c r="X2" t="s">
        <v>139</v>
      </c>
      <c r="Y2" s="280">
        <v>150</v>
      </c>
      <c r="Z2" s="324" t="s">
        <v>140</v>
      </c>
      <c r="AA2" s="324"/>
      <c r="AB2" s="324"/>
      <c r="AC2" s="324"/>
    </row>
    <row r="3" spans="1:29" ht="15.75" customHeight="1" x14ac:dyDescent="0.25">
      <c r="A3" s="328" t="s">
        <v>1</v>
      </c>
      <c r="B3" s="320"/>
      <c r="C3" s="320"/>
      <c r="D3" s="320"/>
      <c r="E3" s="320"/>
      <c r="F3" s="320"/>
      <c r="G3" s="320"/>
      <c r="H3" s="320"/>
      <c r="I3" s="320"/>
      <c r="L3" s="3" t="s">
        <v>2</v>
      </c>
      <c r="N3" s="2"/>
      <c r="T3" t="s">
        <v>141</v>
      </c>
      <c r="U3" s="5" t="s">
        <v>142</v>
      </c>
      <c r="V3" s="5"/>
      <c r="W3" s="5"/>
      <c r="X3" t="s">
        <v>139</v>
      </c>
      <c r="Y3" s="280">
        <v>100</v>
      </c>
      <c r="Z3" s="324" t="s">
        <v>143</v>
      </c>
      <c r="AA3" s="324"/>
      <c r="AB3" s="324"/>
      <c r="AC3" s="324"/>
    </row>
    <row r="4" spans="1:29" ht="15.75" customHeight="1" x14ac:dyDescent="0.25">
      <c r="A4" s="329"/>
      <c r="B4" s="320"/>
      <c r="C4" s="320"/>
      <c r="D4" s="320"/>
      <c r="E4" s="320"/>
      <c r="F4" s="320"/>
      <c r="G4" s="320"/>
      <c r="H4" s="320"/>
      <c r="I4" s="320"/>
      <c r="L4" s="4" t="s">
        <v>3</v>
      </c>
      <c r="N4" s="5" t="s">
        <v>4</v>
      </c>
      <c r="T4" t="s">
        <v>144</v>
      </c>
      <c r="U4" s="5" t="s">
        <v>145</v>
      </c>
      <c r="V4" s="5"/>
      <c r="W4" s="5"/>
      <c r="X4" t="s">
        <v>139</v>
      </c>
      <c r="Y4" s="280">
        <v>100</v>
      </c>
      <c r="Z4" s="324" t="s">
        <v>146</v>
      </c>
      <c r="AA4" s="324"/>
      <c r="AB4" s="324"/>
      <c r="AC4" s="324"/>
    </row>
    <row r="5" spans="1:29" ht="15.75" customHeight="1" x14ac:dyDescent="0.25">
      <c r="A5" s="330" t="s">
        <v>147</v>
      </c>
      <c r="B5" s="331"/>
      <c r="C5" s="331"/>
      <c r="D5" s="331"/>
      <c r="E5" s="331"/>
      <c r="F5" s="331"/>
      <c r="G5" s="331"/>
      <c r="H5" s="331"/>
      <c r="I5" s="332"/>
      <c r="L5" s="4" t="s">
        <v>5</v>
      </c>
      <c r="N5" s="5" t="s">
        <v>6</v>
      </c>
      <c r="O5" s="4" t="s">
        <v>148</v>
      </c>
      <c r="Q5" s="6">
        <v>540</v>
      </c>
      <c r="R5" s="5" t="s">
        <v>7</v>
      </c>
      <c r="T5" t="s">
        <v>149</v>
      </c>
      <c r="U5" s="5"/>
      <c r="V5" s="5"/>
      <c r="W5" s="5"/>
      <c r="Z5" s="324" t="s">
        <v>150</v>
      </c>
      <c r="AA5" s="324"/>
      <c r="AB5" s="324"/>
      <c r="AC5" s="324"/>
    </row>
    <row r="6" spans="1:29" ht="15.75" customHeight="1" x14ac:dyDescent="0.25">
      <c r="A6" s="328"/>
      <c r="B6" s="320"/>
      <c r="C6" s="320"/>
      <c r="D6" s="320"/>
      <c r="E6" s="320"/>
      <c r="F6" s="320"/>
      <c r="G6" s="320"/>
      <c r="H6" s="320"/>
      <c r="I6" s="320"/>
      <c r="N6" s="5"/>
      <c r="Q6" s="6"/>
      <c r="R6" s="5"/>
      <c r="T6" t="s">
        <v>151</v>
      </c>
      <c r="U6" s="5" t="s">
        <v>152</v>
      </c>
      <c r="V6" s="5"/>
      <c r="W6" s="5"/>
      <c r="Z6" s="324" t="s">
        <v>153</v>
      </c>
      <c r="AA6" s="324"/>
      <c r="AB6" s="324"/>
      <c r="AC6" s="324"/>
    </row>
    <row r="7" spans="1:29" ht="15.75" customHeight="1" x14ac:dyDescent="0.25">
      <c r="A7" s="328"/>
      <c r="B7" s="320"/>
      <c r="C7" s="320"/>
      <c r="D7" s="320"/>
      <c r="E7" s="320"/>
      <c r="F7" s="320"/>
      <c r="G7" s="320"/>
      <c r="H7" s="320"/>
      <c r="I7" s="320"/>
      <c r="L7" s="8" t="s">
        <v>8</v>
      </c>
      <c r="N7" s="5"/>
      <c r="Q7" s="6"/>
      <c r="R7" s="5"/>
      <c r="T7" t="s">
        <v>154</v>
      </c>
      <c r="U7" s="5" t="s">
        <v>155</v>
      </c>
      <c r="V7" s="5"/>
      <c r="W7" s="5"/>
      <c r="Z7" s="324" t="s">
        <v>156</v>
      </c>
      <c r="AA7" s="324"/>
      <c r="AB7" s="324"/>
      <c r="AC7" s="324"/>
    </row>
    <row r="8" spans="1:29" ht="15" customHeight="1" x14ac:dyDescent="0.25">
      <c r="A8" s="7"/>
      <c r="L8" s="4" t="s">
        <v>9</v>
      </c>
      <c r="N8" s="5" t="s">
        <v>10</v>
      </c>
      <c r="O8" s="4" t="s">
        <v>157</v>
      </c>
      <c r="Q8" s="6">
        <v>240</v>
      </c>
      <c r="R8" s="5" t="s">
        <v>11</v>
      </c>
      <c r="T8" t="s">
        <v>158</v>
      </c>
      <c r="U8" s="5" t="s">
        <v>159</v>
      </c>
      <c r="V8" s="5"/>
      <c r="W8" s="5"/>
      <c r="Z8" s="324" t="s">
        <v>160</v>
      </c>
      <c r="AA8" s="324"/>
      <c r="AB8" s="324"/>
      <c r="AC8" s="324"/>
    </row>
    <row r="9" spans="1:29" ht="15.75" customHeight="1" x14ac:dyDescent="0.25">
      <c r="A9" s="7"/>
      <c r="L9" s="4" t="s">
        <v>3</v>
      </c>
      <c r="N9" s="5" t="s">
        <v>4</v>
      </c>
      <c r="Q9" s="6"/>
      <c r="R9" s="5"/>
      <c r="T9" t="s">
        <v>161</v>
      </c>
      <c r="U9" s="5" t="s">
        <v>162</v>
      </c>
      <c r="V9" s="5"/>
      <c r="W9" s="5"/>
      <c r="X9" t="s">
        <v>163</v>
      </c>
      <c r="Y9" s="280">
        <v>50</v>
      </c>
      <c r="Z9" s="324" t="s">
        <v>164</v>
      </c>
      <c r="AA9" s="324"/>
      <c r="AB9" s="324"/>
      <c r="AC9" s="324"/>
    </row>
    <row r="10" spans="1:29" ht="15.75" customHeight="1" x14ac:dyDescent="0.25">
      <c r="L10" s="4" t="s">
        <v>12</v>
      </c>
      <c r="N10" s="5" t="s">
        <v>13</v>
      </c>
      <c r="O10" s="4" t="s">
        <v>165</v>
      </c>
      <c r="Q10" s="6">
        <v>160</v>
      </c>
      <c r="R10" s="5" t="s">
        <v>7</v>
      </c>
      <c r="T10" t="s">
        <v>166</v>
      </c>
      <c r="U10" s="5" t="s">
        <v>167</v>
      </c>
      <c r="V10" s="5" t="s">
        <v>168</v>
      </c>
      <c r="W10" s="5"/>
      <c r="X10" s="5" t="s">
        <v>163</v>
      </c>
      <c r="Y10" s="280">
        <v>30</v>
      </c>
      <c r="Z10" s="324" t="s">
        <v>153</v>
      </c>
      <c r="AA10" s="324"/>
      <c r="AB10" s="324"/>
      <c r="AC10" s="324"/>
    </row>
    <row r="11" spans="1:29" ht="15.75" customHeight="1" x14ac:dyDescent="0.25">
      <c r="A11" s="345" t="s">
        <v>14</v>
      </c>
      <c r="B11" s="320"/>
      <c r="C11" s="320"/>
      <c r="D11" s="320"/>
      <c r="E11" s="320"/>
      <c r="F11" s="320"/>
      <c r="G11" s="320"/>
      <c r="H11" s="320"/>
      <c r="I11" s="320"/>
      <c r="J11" s="7"/>
      <c r="N11" s="5"/>
      <c r="Q11" s="6"/>
      <c r="R11" s="5"/>
      <c r="T11" t="s">
        <v>169</v>
      </c>
      <c r="U11" s="5"/>
      <c r="V11" s="5"/>
      <c r="W11" s="5"/>
      <c r="Z11" s="324" t="s">
        <v>170</v>
      </c>
      <c r="AA11" s="324"/>
      <c r="AB11" s="324"/>
      <c r="AC11" s="324"/>
    </row>
    <row r="12" spans="1:29" ht="15.75" customHeight="1" x14ac:dyDescent="0.25">
      <c r="A12" s="344" t="s">
        <v>15</v>
      </c>
      <c r="B12" s="320"/>
      <c r="C12" s="320"/>
      <c r="D12" s="320"/>
      <c r="E12" s="320"/>
      <c r="F12" s="320"/>
      <c r="G12" s="320"/>
      <c r="H12" s="320"/>
      <c r="I12" s="320"/>
      <c r="L12" s="8" t="s">
        <v>16</v>
      </c>
      <c r="N12" s="5"/>
      <c r="Q12" s="6"/>
      <c r="R12" s="5"/>
      <c r="T12" t="s">
        <v>171</v>
      </c>
      <c r="U12" s="5" t="s">
        <v>172</v>
      </c>
      <c r="V12" s="5" t="s">
        <v>173</v>
      </c>
      <c r="W12" s="5"/>
      <c r="Z12" s="324" t="s">
        <v>153</v>
      </c>
      <c r="AA12" s="324"/>
      <c r="AB12" s="324"/>
      <c r="AC12" s="324"/>
    </row>
    <row r="13" spans="1:29" ht="15.75" customHeight="1" x14ac:dyDescent="0.25">
      <c r="A13" s="344" t="s">
        <v>17</v>
      </c>
      <c r="B13" s="320"/>
      <c r="C13" s="320"/>
      <c r="D13" s="320"/>
      <c r="E13" s="320"/>
      <c r="F13" s="320"/>
      <c r="G13" s="320"/>
      <c r="H13" s="320"/>
      <c r="I13" s="320"/>
      <c r="L13" s="4" t="s">
        <v>9</v>
      </c>
      <c r="N13" s="5" t="s">
        <v>13</v>
      </c>
      <c r="Q13" s="6"/>
      <c r="R13" s="5"/>
      <c r="T13" t="s">
        <v>174</v>
      </c>
      <c r="U13" s="5"/>
      <c r="V13" s="5"/>
      <c r="W13" s="5"/>
      <c r="Z13" s="324" t="s">
        <v>175</v>
      </c>
      <c r="AA13" s="324"/>
      <c r="AB13" s="324"/>
      <c r="AC13" s="324"/>
    </row>
    <row r="14" spans="1:29" ht="15.75" customHeight="1" x14ac:dyDescent="0.25">
      <c r="A14" s="344" t="s">
        <v>18</v>
      </c>
      <c r="B14" s="320"/>
      <c r="C14" s="320"/>
      <c r="D14" s="320"/>
      <c r="E14" s="320"/>
      <c r="F14" s="320"/>
      <c r="G14" s="320"/>
      <c r="H14" s="320"/>
      <c r="I14" s="320"/>
      <c r="L14" s="4" t="s">
        <v>3</v>
      </c>
      <c r="N14" s="5" t="s">
        <v>4</v>
      </c>
      <c r="Q14" s="6"/>
      <c r="R14" s="5"/>
      <c r="T14" t="s">
        <v>176</v>
      </c>
      <c r="U14" s="5" t="s">
        <v>177</v>
      </c>
      <c r="X14" s="5" t="s">
        <v>163</v>
      </c>
      <c r="Y14" s="281">
        <v>30</v>
      </c>
      <c r="Z14" s="324" t="s">
        <v>178</v>
      </c>
      <c r="AA14" s="324"/>
      <c r="AB14" s="324"/>
      <c r="AC14" s="324"/>
    </row>
    <row r="15" spans="1:29" ht="15.75" customHeight="1" x14ac:dyDescent="0.25">
      <c r="A15" s="341" t="s">
        <v>19</v>
      </c>
      <c r="B15" s="320"/>
      <c r="C15" s="320"/>
      <c r="D15" s="320"/>
      <c r="E15" s="320"/>
      <c r="F15" s="320"/>
      <c r="G15" s="320"/>
      <c r="H15" s="320"/>
      <c r="I15" s="320"/>
      <c r="L15" s="4" t="s">
        <v>5</v>
      </c>
      <c r="N15" s="5" t="s">
        <v>13</v>
      </c>
      <c r="O15" s="4" t="s">
        <v>179</v>
      </c>
      <c r="Q15" s="6">
        <v>240</v>
      </c>
      <c r="R15" s="5" t="s">
        <v>7</v>
      </c>
      <c r="T15" t="s">
        <v>180</v>
      </c>
      <c r="U15" s="5" t="s">
        <v>177</v>
      </c>
      <c r="V15" s="5" t="s">
        <v>181</v>
      </c>
      <c r="W15" s="5"/>
      <c r="X15" s="5" t="s">
        <v>163</v>
      </c>
      <c r="Y15" s="280">
        <v>35</v>
      </c>
      <c r="Z15" s="324" t="s">
        <v>182</v>
      </c>
      <c r="AA15" s="324"/>
      <c r="AB15" s="324"/>
      <c r="AC15" s="324"/>
    </row>
    <row r="16" spans="1:29" ht="15.75" customHeight="1" x14ac:dyDescent="0.25">
      <c r="J16" s="7"/>
      <c r="N16" s="5"/>
      <c r="Q16" s="6"/>
      <c r="T16" t="s">
        <v>183</v>
      </c>
      <c r="U16" s="5" t="s">
        <v>167</v>
      </c>
      <c r="V16" s="5"/>
      <c r="W16" s="5"/>
      <c r="X16" t="s">
        <v>163</v>
      </c>
      <c r="Y16" s="280">
        <v>25</v>
      </c>
      <c r="Z16" s="324" t="s">
        <v>184</v>
      </c>
      <c r="AA16" s="324"/>
      <c r="AB16" s="324"/>
      <c r="AC16" s="324"/>
    </row>
    <row r="17" spans="1:29" ht="15.75" customHeight="1" x14ac:dyDescent="0.25">
      <c r="A17" s="342" t="s">
        <v>185</v>
      </c>
      <c r="B17" s="343"/>
      <c r="C17" s="343"/>
      <c r="D17" s="343"/>
      <c r="E17" s="343"/>
      <c r="F17" s="343"/>
      <c r="G17" s="343"/>
      <c r="H17" s="343"/>
      <c r="I17" s="343"/>
      <c r="L17" s="8" t="s">
        <v>20</v>
      </c>
      <c r="N17" s="5"/>
      <c r="Q17" s="6"/>
      <c r="T17" s="293" t="s">
        <v>186</v>
      </c>
      <c r="U17" s="5"/>
      <c r="V17" s="5"/>
      <c r="W17" s="5"/>
      <c r="Z17" s="324"/>
      <c r="AA17" s="324"/>
      <c r="AB17" s="324"/>
      <c r="AC17" s="324"/>
    </row>
    <row r="18" spans="1:29" ht="15.75" customHeight="1" x14ac:dyDescent="0.25">
      <c r="L18" s="4" t="s">
        <v>9</v>
      </c>
      <c r="N18" s="5" t="s">
        <v>21</v>
      </c>
      <c r="Q18" s="6"/>
      <c r="U18" s="5" t="s">
        <v>187</v>
      </c>
      <c r="V18" s="5"/>
      <c r="W18" s="5"/>
      <c r="Z18" s="324" t="s">
        <v>188</v>
      </c>
      <c r="AA18" s="324"/>
      <c r="AB18" s="324"/>
      <c r="AC18" s="324"/>
    </row>
    <row r="19" spans="1:29" ht="15.75" customHeight="1" x14ac:dyDescent="0.25">
      <c r="A19" s="9" t="s">
        <v>22</v>
      </c>
      <c r="F19" s="9" t="s">
        <v>23</v>
      </c>
      <c r="H19" s="9" t="s">
        <v>24</v>
      </c>
      <c r="L19" s="4" t="s">
        <v>3</v>
      </c>
      <c r="N19" s="5" t="s">
        <v>4</v>
      </c>
      <c r="Q19" s="6"/>
      <c r="U19" s="5" t="s">
        <v>189</v>
      </c>
      <c r="V19" s="5"/>
      <c r="W19" s="5"/>
      <c r="Z19" s="324" t="s">
        <v>190</v>
      </c>
      <c r="AA19" s="324"/>
      <c r="AB19" s="324"/>
      <c r="AC19" s="324"/>
    </row>
    <row r="20" spans="1:29" ht="15.75" customHeight="1" x14ac:dyDescent="0.25">
      <c r="F20" s="9" t="s">
        <v>25</v>
      </c>
      <c r="H20" s="9" t="s">
        <v>26</v>
      </c>
      <c r="L20" s="4" t="s">
        <v>5</v>
      </c>
      <c r="N20" s="5" t="s">
        <v>13</v>
      </c>
      <c r="O20" s="4" t="s">
        <v>191</v>
      </c>
      <c r="Q20" s="6">
        <v>160</v>
      </c>
      <c r="R20" s="4" t="s">
        <v>11</v>
      </c>
      <c r="U20" s="5" t="s">
        <v>192</v>
      </c>
      <c r="V20" s="5"/>
      <c r="W20" s="5"/>
      <c r="Z20" s="324" t="s">
        <v>190</v>
      </c>
      <c r="AA20" s="324"/>
      <c r="AB20" s="324"/>
      <c r="AC20" s="324"/>
    </row>
    <row r="21" spans="1:29" ht="15.75" customHeight="1" x14ac:dyDescent="0.25">
      <c r="J21" s="10"/>
      <c r="N21" s="2"/>
      <c r="Q21" s="6"/>
      <c r="U21" s="5" t="s">
        <v>189</v>
      </c>
      <c r="V21" s="5"/>
      <c r="W21" s="5"/>
      <c r="Z21" s="324" t="s">
        <v>190</v>
      </c>
      <c r="AA21" s="324"/>
      <c r="AB21" s="324"/>
      <c r="AC21" s="324"/>
    </row>
    <row r="22" spans="1:29" ht="15.75" customHeight="1" x14ac:dyDescent="0.25">
      <c r="A22" s="327" t="s">
        <v>27</v>
      </c>
      <c r="B22" s="327"/>
      <c r="C22" s="327"/>
      <c r="D22" s="327"/>
      <c r="E22" s="327"/>
      <c r="F22" s="327"/>
      <c r="G22" s="327"/>
      <c r="H22" s="327"/>
      <c r="I22" s="327"/>
      <c r="J22" s="10"/>
      <c r="L22" s="8" t="s">
        <v>28</v>
      </c>
      <c r="N22" s="2"/>
      <c r="Q22" s="6"/>
      <c r="U22" s="5" t="s">
        <v>187</v>
      </c>
      <c r="V22" s="5"/>
      <c r="W22" s="5"/>
      <c r="Z22" s="324" t="s">
        <v>188</v>
      </c>
      <c r="AA22" s="324"/>
      <c r="AB22" s="324"/>
      <c r="AC22" s="324"/>
    </row>
    <row r="23" spans="1:29" ht="15.75" customHeight="1" x14ac:dyDescent="0.25">
      <c r="A23" s="300"/>
      <c r="B23" s="300"/>
      <c r="C23" s="300"/>
      <c r="D23" s="300"/>
      <c r="E23" s="300"/>
      <c r="F23" s="300"/>
      <c r="G23" s="301"/>
      <c r="H23" s="301"/>
      <c r="I23" s="301"/>
      <c r="L23" s="4" t="s">
        <v>9</v>
      </c>
      <c r="N23" s="5" t="s">
        <v>29</v>
      </c>
      <c r="Q23" s="6"/>
      <c r="U23" s="5" t="s">
        <v>193</v>
      </c>
      <c r="V23" s="5"/>
      <c r="W23" s="5"/>
      <c r="Z23" s="324" t="s">
        <v>194</v>
      </c>
      <c r="AA23" s="324"/>
      <c r="AB23" s="324"/>
      <c r="AC23" s="324"/>
    </row>
    <row r="24" spans="1:29" ht="15.75" customHeight="1" x14ac:dyDescent="0.35">
      <c r="A24" s="323" t="s">
        <v>207</v>
      </c>
      <c r="B24" s="323"/>
      <c r="C24" s="323"/>
      <c r="D24" s="323"/>
      <c r="E24" s="323"/>
      <c r="F24" s="323"/>
      <c r="G24" s="323"/>
      <c r="H24" s="323"/>
      <c r="I24" s="323"/>
      <c r="L24" s="5" t="s">
        <v>192</v>
      </c>
      <c r="M24" s="5"/>
      <c r="N24" s="5"/>
    </row>
    <row r="25" spans="1:29" ht="15.75" customHeight="1" x14ac:dyDescent="0.35">
      <c r="A25" s="299"/>
      <c r="B25" s="299"/>
      <c r="C25" s="299"/>
      <c r="D25" s="299"/>
      <c r="E25" s="299"/>
      <c r="F25" s="299"/>
      <c r="G25" s="299"/>
      <c r="H25" s="299"/>
      <c r="I25" s="299"/>
      <c r="J25" s="7"/>
      <c r="L25" s="4" t="s">
        <v>5</v>
      </c>
      <c r="N25" s="5" t="s">
        <v>13</v>
      </c>
      <c r="O25" s="4" t="s">
        <v>195</v>
      </c>
      <c r="Q25" s="6">
        <v>80</v>
      </c>
      <c r="R25" s="4" t="s">
        <v>11</v>
      </c>
      <c r="U25" s="5" t="s">
        <v>189</v>
      </c>
      <c r="V25" s="5"/>
      <c r="W25" s="5"/>
      <c r="Z25" s="324" t="s">
        <v>190</v>
      </c>
      <c r="AA25" s="324"/>
      <c r="AB25" s="324"/>
      <c r="AC25" s="324"/>
    </row>
    <row r="26" spans="1:29" ht="15.75" customHeight="1" x14ac:dyDescent="0.25">
      <c r="A26" s="316" t="s">
        <v>208</v>
      </c>
      <c r="B26" s="316"/>
      <c r="C26" s="316"/>
      <c r="D26" s="316"/>
      <c r="E26" s="316"/>
      <c r="F26" s="316"/>
      <c r="G26" s="316"/>
      <c r="H26" s="316"/>
      <c r="I26" s="316"/>
      <c r="J26" s="305"/>
      <c r="K26" s="305"/>
      <c r="L26" s="305"/>
      <c r="M26" s="305"/>
      <c r="N26" s="305"/>
      <c r="Q26" s="6"/>
      <c r="U26" s="5" t="s">
        <v>196</v>
      </c>
      <c r="V26" s="5"/>
      <c r="W26" s="5"/>
      <c r="Z26" s="324" t="s">
        <v>188</v>
      </c>
      <c r="AA26" s="324"/>
      <c r="AB26" s="324"/>
      <c r="AC26" s="324"/>
    </row>
    <row r="27" spans="1:29" ht="15.75" customHeight="1" x14ac:dyDescent="0.3">
      <c r="B27" s="306"/>
      <c r="C27" s="306" t="s">
        <v>210</v>
      </c>
      <c r="D27" s="306"/>
      <c r="E27" s="306"/>
      <c r="F27" s="306" t="s">
        <v>211</v>
      </c>
      <c r="G27" s="306"/>
      <c r="H27" s="306"/>
      <c r="J27" s="304"/>
      <c r="K27" s="304"/>
      <c r="L27" s="304"/>
      <c r="M27" s="304"/>
      <c r="N27" s="304"/>
      <c r="Q27" s="6"/>
      <c r="U27" s="5" t="s">
        <v>193</v>
      </c>
      <c r="V27" s="5"/>
      <c r="W27" s="5"/>
      <c r="Z27" s="324" t="s">
        <v>140</v>
      </c>
      <c r="AA27" s="324"/>
      <c r="AB27" s="324"/>
      <c r="AC27" s="324"/>
    </row>
    <row r="28" spans="1:29" ht="15.75" customHeight="1" x14ac:dyDescent="0.25">
      <c r="J28" s="304"/>
      <c r="K28" s="304"/>
      <c r="L28" s="304"/>
      <c r="M28" s="304"/>
      <c r="N28" s="304"/>
      <c r="O28" s="4" t="s">
        <v>197</v>
      </c>
      <c r="Q28" s="6">
        <v>80</v>
      </c>
      <c r="R28" s="4" t="s">
        <v>11</v>
      </c>
      <c r="U28" s="5" t="s">
        <v>196</v>
      </c>
      <c r="V28" s="5"/>
      <c r="W28" s="5"/>
      <c r="Z28" s="324" t="s">
        <v>188</v>
      </c>
      <c r="AA28" s="324"/>
      <c r="AB28" s="324"/>
      <c r="AC28" s="324"/>
    </row>
    <row r="29" spans="1:29" ht="15.75" customHeight="1" x14ac:dyDescent="0.3">
      <c r="A29" s="317" t="s">
        <v>209</v>
      </c>
      <c r="B29" s="317"/>
      <c r="C29" s="317"/>
      <c r="D29" s="317"/>
      <c r="E29" s="317"/>
      <c r="F29" s="317"/>
      <c r="G29" s="317"/>
      <c r="H29" s="317"/>
      <c r="I29" s="317"/>
      <c r="J29" s="7"/>
      <c r="U29" s="5" t="s">
        <v>198</v>
      </c>
      <c r="V29" s="5"/>
      <c r="W29" s="5"/>
      <c r="Z29" s="324" t="s">
        <v>153</v>
      </c>
      <c r="AA29" s="324"/>
      <c r="AB29" s="324"/>
      <c r="AC29" s="324"/>
    </row>
    <row r="30" spans="1:29" ht="15.75" customHeight="1" x14ac:dyDescent="0.3">
      <c r="A30" s="298"/>
      <c r="B30" s="298"/>
      <c r="C30" s="298"/>
      <c r="D30" s="298"/>
      <c r="E30" s="298"/>
      <c r="F30" s="298"/>
      <c r="G30" s="298"/>
      <c r="H30" s="298"/>
      <c r="I30" s="298"/>
      <c r="L30" s="282" t="s">
        <v>199</v>
      </c>
      <c r="M30" s="283"/>
      <c r="N30" s="283"/>
      <c r="O30" s="283"/>
      <c r="P30" s="284"/>
      <c r="Q30" s="285">
        <v>1500</v>
      </c>
      <c r="R30" s="302" t="s">
        <v>11</v>
      </c>
      <c r="U30" s="5" t="s">
        <v>198</v>
      </c>
      <c r="V30" s="5"/>
      <c r="W30" s="5"/>
      <c r="Z30" s="324" t="s">
        <v>153</v>
      </c>
      <c r="AA30" s="324"/>
      <c r="AB30" s="324"/>
      <c r="AC30" s="324"/>
    </row>
    <row r="31" spans="1:29" ht="15.75" customHeight="1" thickBot="1" x14ac:dyDescent="0.3">
      <c r="A31" s="298"/>
      <c r="B31" s="298"/>
      <c r="C31" s="298"/>
      <c r="D31" s="298"/>
      <c r="E31" s="298"/>
      <c r="F31" s="298"/>
      <c r="G31" s="298"/>
      <c r="H31" s="298"/>
      <c r="I31" s="298"/>
    </row>
    <row r="32" spans="1:29" ht="15.75" customHeight="1" x14ac:dyDescent="0.3">
      <c r="A32" s="298"/>
      <c r="B32" s="298"/>
      <c r="C32" s="298"/>
      <c r="D32" s="298"/>
      <c r="E32" s="298"/>
      <c r="F32" s="298"/>
      <c r="G32" s="298"/>
      <c r="H32" s="298"/>
      <c r="I32" s="298"/>
      <c r="J32" s="11" t="s">
        <v>31</v>
      </c>
      <c r="L32" s="307" t="s">
        <v>35</v>
      </c>
      <c r="M32" s="308"/>
      <c r="N32" s="308"/>
      <c r="O32" s="308"/>
      <c r="P32" s="308"/>
      <c r="Q32" s="308"/>
      <c r="R32" s="309"/>
      <c r="T32" s="294" t="s">
        <v>200</v>
      </c>
      <c r="U32" s="13"/>
      <c r="V32" s="295" t="s">
        <v>201</v>
      </c>
      <c r="Z32" s="324" t="s">
        <v>190</v>
      </c>
      <c r="AA32" s="324"/>
      <c r="AB32" s="324"/>
      <c r="AC32" s="324"/>
    </row>
    <row r="33" spans="1:29" ht="7.5" customHeight="1" x14ac:dyDescent="0.3">
      <c r="A33" s="297"/>
      <c r="B33" s="297"/>
      <c r="C33" s="297"/>
      <c r="D33" s="297"/>
      <c r="E33" s="297"/>
      <c r="F33" s="297"/>
      <c r="G33" s="297"/>
      <c r="H33" s="297"/>
      <c r="I33" s="297"/>
      <c r="L33" s="310"/>
      <c r="M33" s="311"/>
      <c r="N33" s="311"/>
      <c r="O33" s="311"/>
      <c r="P33" s="311"/>
      <c r="Q33" s="311"/>
      <c r="R33" s="312"/>
      <c r="S33" s="292"/>
      <c r="T33" s="296"/>
      <c r="U33" s="13"/>
      <c r="V33" s="13"/>
    </row>
    <row r="34" spans="1:29" ht="22.5" customHeight="1" thickBot="1" x14ac:dyDescent="0.4">
      <c r="A34" s="325" t="s">
        <v>206</v>
      </c>
      <c r="B34" s="326"/>
      <c r="C34" s="326"/>
      <c r="D34" s="326"/>
      <c r="E34" s="326"/>
      <c r="F34" s="326"/>
      <c r="G34" s="326"/>
      <c r="H34" s="326"/>
      <c r="I34" s="326"/>
      <c r="L34" s="313"/>
      <c r="M34" s="314"/>
      <c r="N34" s="314"/>
      <c r="O34" s="314"/>
      <c r="P34" s="314"/>
      <c r="Q34" s="314"/>
      <c r="R34" s="315"/>
    </row>
    <row r="35" spans="1:29" ht="15.75" customHeight="1" x14ac:dyDescent="0.25">
      <c r="T35" s="321" t="s">
        <v>202</v>
      </c>
      <c r="U35" s="322"/>
      <c r="V35" s="322"/>
      <c r="W35" s="322"/>
      <c r="X35" s="322"/>
      <c r="Y35" s="322"/>
      <c r="Z35" s="322"/>
      <c r="AA35" s="322"/>
      <c r="AB35" s="322"/>
      <c r="AC35" s="322"/>
    </row>
    <row r="36" spans="1:29" ht="15.75" customHeight="1" x14ac:dyDescent="0.3">
      <c r="A36" s="249" t="s">
        <v>32</v>
      </c>
      <c r="B36" s="249"/>
      <c r="C36" s="249"/>
      <c r="D36" s="334"/>
      <c r="E36" s="335"/>
      <c r="F36" s="336"/>
      <c r="J36" s="14"/>
      <c r="Z36" s="286"/>
      <c r="AA36" s="286"/>
      <c r="AB36" s="286"/>
      <c r="AC36" s="286"/>
    </row>
    <row r="37" spans="1:29" ht="15.75" customHeight="1" x14ac:dyDescent="0.25">
      <c r="Q37" s="2"/>
    </row>
    <row r="38" spans="1:29" ht="15.75" customHeight="1" x14ac:dyDescent="0.3">
      <c r="A38" s="333" t="s">
        <v>33</v>
      </c>
      <c r="B38" s="320"/>
      <c r="C38" s="320"/>
      <c r="D38" s="334"/>
      <c r="E38" s="335"/>
      <c r="F38" s="336"/>
      <c r="T38" s="15"/>
      <c r="U38" s="13"/>
      <c r="V38" s="13"/>
      <c r="W38" s="13"/>
      <c r="X38" s="13"/>
    </row>
    <row r="39" spans="1:29" ht="15.75" customHeight="1" x14ac:dyDescent="0.25">
      <c r="T39" s="318" t="s">
        <v>204</v>
      </c>
      <c r="U39" s="318"/>
      <c r="V39" s="318"/>
      <c r="W39" s="318"/>
      <c r="X39" s="318"/>
      <c r="Y39" s="318"/>
      <c r="Z39" s="318"/>
      <c r="AA39" s="318"/>
      <c r="AB39" s="318"/>
      <c r="AC39" s="287"/>
    </row>
    <row r="40" spans="1:29" ht="15.75" customHeight="1" x14ac:dyDescent="0.3">
      <c r="A40" s="333" t="s">
        <v>34</v>
      </c>
      <c r="B40" s="320"/>
      <c r="C40" s="320"/>
      <c r="D40" s="334"/>
      <c r="E40" s="335"/>
      <c r="F40" s="336"/>
      <c r="J40" s="9"/>
      <c r="U40" s="13"/>
      <c r="V40" s="13"/>
      <c r="W40" s="13"/>
      <c r="X40" s="13"/>
    </row>
    <row r="41" spans="1:29" ht="15.75" customHeight="1" x14ac:dyDescent="0.3">
      <c r="C41" s="13"/>
      <c r="T41" s="288"/>
      <c r="U41" s="319"/>
      <c r="V41" s="320"/>
      <c r="W41" s="320"/>
      <c r="X41" s="320"/>
      <c r="Y41" s="289"/>
      <c r="Z41" s="13"/>
    </row>
    <row r="42" spans="1:29" ht="15.75" customHeight="1" x14ac:dyDescent="0.3">
      <c r="A42" s="249" t="s">
        <v>203</v>
      </c>
      <c r="D42" s="337"/>
      <c r="E42" s="338"/>
      <c r="F42" s="339"/>
      <c r="K42" s="288"/>
      <c r="L42" s="290"/>
      <c r="M42" s="290"/>
      <c r="N42" s="290"/>
      <c r="O42" s="290"/>
      <c r="P42" s="289"/>
      <c r="Q42" s="13"/>
    </row>
    <row r="43" spans="1:29" ht="15.75" customHeight="1" x14ac:dyDescent="0.25"/>
    <row r="44" spans="1:29" ht="15.75" customHeight="1" x14ac:dyDescent="0.25"/>
    <row r="45" spans="1:29" ht="15.75" customHeight="1" x14ac:dyDescent="0.25">
      <c r="A45" s="4"/>
    </row>
    <row r="46" spans="1:29" ht="15.75" customHeight="1" x14ac:dyDescent="0.25"/>
    <row r="47" spans="1:29" ht="15.75" customHeight="1" x14ac:dyDescent="0.3">
      <c r="D47" s="291"/>
      <c r="Z47" s="13"/>
    </row>
    <row r="48" spans="1:29" ht="15.75" customHeight="1" x14ac:dyDescent="0.3">
      <c r="Z48" s="13"/>
    </row>
    <row r="49" spans="1:26" ht="15.75" customHeight="1" x14ac:dyDescent="0.3">
      <c r="J49" s="7"/>
      <c r="Z49" s="13"/>
    </row>
    <row r="50" spans="1:26" ht="15.75" customHeight="1" x14ac:dyDescent="0.25">
      <c r="A50" s="9"/>
    </row>
    <row r="51" spans="1:26" ht="15.75" customHeight="1" x14ac:dyDescent="0.25"/>
    <row r="52" spans="1:26" ht="15.75" customHeight="1" x14ac:dyDescent="0.25"/>
    <row r="53" spans="1:26" ht="15.75" customHeight="1" x14ac:dyDescent="0.25">
      <c r="J53" s="11" t="s">
        <v>31</v>
      </c>
    </row>
    <row r="54" spans="1:26" ht="15.75" customHeight="1" x14ac:dyDescent="0.25"/>
    <row r="55" spans="1:26" ht="15.75" customHeight="1" x14ac:dyDescent="0.25"/>
    <row r="56" spans="1:26" ht="15.75" customHeight="1" x14ac:dyDescent="0.25">
      <c r="O56" s="2"/>
    </row>
    <row r="57" spans="1:26" ht="15.75" customHeight="1" x14ac:dyDescent="0.25">
      <c r="J57" s="14"/>
    </row>
    <row r="58" spans="1:26" ht="15.75" customHeight="1" x14ac:dyDescent="0.25"/>
    <row r="59" spans="1:26" ht="15.75" customHeight="1" x14ac:dyDescent="0.3">
      <c r="A59" s="9"/>
      <c r="G59" s="197"/>
      <c r="H59" s="197"/>
      <c r="I59" s="197"/>
    </row>
    <row r="60" spans="1:26" ht="15.75" customHeight="1" x14ac:dyDescent="0.3">
      <c r="D60" s="12"/>
      <c r="E60" s="13"/>
      <c r="F60" s="13"/>
      <c r="G60" s="13"/>
      <c r="H60" s="13"/>
      <c r="U60" s="7"/>
    </row>
    <row r="61" spans="1:26" ht="15.75" customHeight="1" x14ac:dyDescent="0.3">
      <c r="E61" s="13"/>
      <c r="F61" s="13"/>
      <c r="G61" s="13"/>
      <c r="H61" s="13"/>
    </row>
    <row r="62" spans="1:26" ht="15.75" customHeight="1" x14ac:dyDescent="0.3">
      <c r="D62" s="197"/>
      <c r="E62" s="197"/>
      <c r="F62" s="197"/>
      <c r="G62" s="197"/>
    </row>
    <row r="63" spans="1:26" ht="15.75" customHeight="1" x14ac:dyDescent="0.25">
      <c r="D63" s="12"/>
    </row>
    <row r="64" spans="1:26" ht="15.75" customHeight="1" x14ac:dyDescent="0.25"/>
    <row r="65" spans="1:17" ht="15.75" customHeight="1" x14ac:dyDescent="0.3">
      <c r="A65" s="9"/>
      <c r="D65" s="12"/>
      <c r="E65" s="13"/>
      <c r="F65" s="13"/>
      <c r="G65" s="13"/>
      <c r="H65" s="13"/>
      <c r="I65" s="13"/>
    </row>
    <row r="66" spans="1:17" ht="15.75" customHeight="1" x14ac:dyDescent="0.3">
      <c r="D66" s="12"/>
      <c r="H66" s="13"/>
    </row>
    <row r="67" spans="1:17" ht="15.75" customHeight="1" x14ac:dyDescent="0.3">
      <c r="E67" s="13"/>
      <c r="F67" s="13"/>
      <c r="G67" s="13"/>
      <c r="H67" s="13"/>
    </row>
    <row r="68" spans="1:17" ht="15.75" customHeight="1" x14ac:dyDescent="0.3">
      <c r="A68" s="7"/>
      <c r="D68" s="15"/>
      <c r="Q68" s="13"/>
    </row>
    <row r="69" spans="1:17" ht="15.75" customHeight="1" x14ac:dyDescent="0.3">
      <c r="Q69" s="13"/>
    </row>
    <row r="70" spans="1:17" ht="15.75" customHeight="1" x14ac:dyDescent="0.3">
      <c r="Q70" s="13"/>
    </row>
    <row r="71" spans="1:17" ht="15.75" customHeight="1" x14ac:dyDescent="0.25"/>
    <row r="72" spans="1:17" ht="15.75" customHeight="1" x14ac:dyDescent="0.25"/>
    <row r="73" spans="1:17" ht="15.75" customHeight="1" x14ac:dyDescent="0.25"/>
    <row r="74" spans="1:17" ht="15.75" customHeight="1" x14ac:dyDescent="0.25"/>
    <row r="75" spans="1:17" ht="15.75" customHeight="1" x14ac:dyDescent="0.25"/>
    <row r="76" spans="1:17" ht="15.75" customHeight="1" x14ac:dyDescent="0.25"/>
    <row r="77" spans="1:17" ht="15.75" customHeight="1" x14ac:dyDescent="0.25"/>
    <row r="78" spans="1:17" ht="15.75" customHeight="1" x14ac:dyDescent="0.25"/>
    <row r="79" spans="1:17" ht="15.75" customHeight="1" x14ac:dyDescent="0.25"/>
    <row r="80" spans="1:17"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sheetData>
  <mergeCells count="59">
    <mergeCell ref="AA1:AB1"/>
    <mergeCell ref="Z2:AC2"/>
    <mergeCell ref="Z3:AC3"/>
    <mergeCell ref="A15:I15"/>
    <mergeCell ref="A17:I17"/>
    <mergeCell ref="A14:I14"/>
    <mergeCell ref="A11:I11"/>
    <mergeCell ref="A12:I12"/>
    <mergeCell ref="A13:I13"/>
    <mergeCell ref="L1:R1"/>
    <mergeCell ref="A1:I1"/>
    <mergeCell ref="A2:I2"/>
    <mergeCell ref="A3:I3"/>
    <mergeCell ref="Z4:AC4"/>
    <mergeCell ref="Z5:AC5"/>
    <mergeCell ref="Z6:AC6"/>
    <mergeCell ref="D42:F42"/>
    <mergeCell ref="Z27:AC27"/>
    <mergeCell ref="Z28:AC28"/>
    <mergeCell ref="Z29:AC29"/>
    <mergeCell ref="Z30:AC30"/>
    <mergeCell ref="D36:F36"/>
    <mergeCell ref="Z32:AC32"/>
    <mergeCell ref="A7:I7"/>
    <mergeCell ref="Z7:AC7"/>
    <mergeCell ref="A4:I4"/>
    <mergeCell ref="A5:I5"/>
    <mergeCell ref="A6:I6"/>
    <mergeCell ref="Z8:AC8"/>
    <mergeCell ref="Z9:AC9"/>
    <mergeCell ref="Z10:AC10"/>
    <mergeCell ref="Z11:AC11"/>
    <mergeCell ref="Z12:AC12"/>
    <mergeCell ref="Z13:AC13"/>
    <mergeCell ref="Z14:AC14"/>
    <mergeCell ref="Z15:AC15"/>
    <mergeCell ref="Z16:AC16"/>
    <mergeCell ref="Z17:AC17"/>
    <mergeCell ref="Z18:AC18"/>
    <mergeCell ref="Z19:AC19"/>
    <mergeCell ref="Z20:AC20"/>
    <mergeCell ref="Z21:AC21"/>
    <mergeCell ref="A22:I22"/>
    <mergeCell ref="Z22:AC22"/>
    <mergeCell ref="A24:I24"/>
    <mergeCell ref="Z23:AC23"/>
    <mergeCell ref="Z25:AC25"/>
    <mergeCell ref="A34:I34"/>
    <mergeCell ref="Z26:AC26"/>
    <mergeCell ref="L32:R34"/>
    <mergeCell ref="A26:I26"/>
    <mergeCell ref="A29:I29"/>
    <mergeCell ref="T39:AB39"/>
    <mergeCell ref="U41:X41"/>
    <mergeCell ref="T35:AC35"/>
    <mergeCell ref="A38:C38"/>
    <mergeCell ref="D38:F38"/>
    <mergeCell ref="A40:C40"/>
    <mergeCell ref="D40:F40"/>
  </mergeCells>
  <hyperlinks>
    <hyperlink ref="A24" r:id="rId1" xr:uid="{05341A42-DB30-4FC2-9E81-D05A7969DF16}"/>
  </hyperlinks>
  <pageMargins left="0.47244094488188976" right="0.47244094488188976" top="0.39370078740157483" bottom="0.39370078740157483"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000"/>
  <sheetViews>
    <sheetView topLeftCell="A31" zoomScale="80" zoomScaleNormal="80" workbookViewId="0">
      <selection activeCell="AF55" sqref="AF54:AF55"/>
    </sheetView>
  </sheetViews>
  <sheetFormatPr defaultColWidth="14.42578125" defaultRowHeight="15" customHeight="1" outlineLevelCol="1" x14ac:dyDescent="0.25"/>
  <cols>
    <col min="1" max="1" width="4.85546875" customWidth="1"/>
    <col min="2" max="2" width="7.42578125" bestFit="1" customWidth="1"/>
    <col min="3" max="3" width="17.28515625" customWidth="1"/>
    <col min="4" max="4" width="25" customWidth="1"/>
    <col min="5" max="5" width="4.28515625" customWidth="1"/>
    <col min="6" max="6" width="2.85546875" customWidth="1"/>
    <col min="7" max="7" width="4.28515625" customWidth="1"/>
    <col min="8" max="8" width="3.28515625" customWidth="1"/>
    <col min="9" max="9" width="3.7109375" customWidth="1"/>
    <col min="10" max="10" width="3.140625" customWidth="1"/>
    <col min="11" max="11" width="16.85546875" customWidth="1"/>
    <col min="12" max="12" width="16.28515625" customWidth="1"/>
    <col min="13" max="13" width="20.140625" hidden="1" customWidth="1" outlineLevel="1"/>
    <col min="14" max="14" width="3.140625" hidden="1" customWidth="1" outlineLevel="1"/>
    <col min="15" max="15" width="2.85546875" hidden="1" customWidth="1" outlineLevel="1"/>
    <col min="16" max="16" width="3.5703125" hidden="1" customWidth="1" outlineLevel="1"/>
    <col min="17" max="17" width="2.7109375" hidden="1" customWidth="1" outlineLevel="1"/>
    <col min="18" max="18" width="3" hidden="1" customWidth="1" outlineLevel="1"/>
    <col min="19" max="19" width="1.7109375" hidden="1" customWidth="1" outlineLevel="1"/>
    <col min="20" max="20" width="3" hidden="1" customWidth="1" outlineLevel="1"/>
    <col min="21" max="21" width="4" hidden="1" customWidth="1" outlineLevel="1"/>
    <col min="22" max="22" width="3.7109375" hidden="1" customWidth="1" outlineLevel="1"/>
    <col min="23" max="23" width="11.42578125" style="161" hidden="1" customWidth="1" outlineLevel="1"/>
    <col min="24" max="24" width="10.28515625" style="161" hidden="1" customWidth="1" outlineLevel="1"/>
    <col min="25" max="25" width="11.28515625" style="161" hidden="1" customWidth="1" outlineLevel="1"/>
    <col min="26" max="26" width="11.42578125" style="161" hidden="1" customWidth="1" outlineLevel="1"/>
    <col min="27" max="28" width="11.28515625" style="161" hidden="1" customWidth="1" outlineLevel="1"/>
    <col min="29" max="29" width="11.28515625" style="181" hidden="1" customWidth="1" outlineLevel="1"/>
    <col min="30" max="30" width="16.28515625" style="176" hidden="1" customWidth="1" outlineLevel="1"/>
    <col min="31" max="31" width="13.7109375" customWidth="1" collapsed="1"/>
    <col min="32" max="32" width="3.7109375" customWidth="1"/>
    <col min="33" max="33" width="12.5703125" hidden="1" customWidth="1" outlineLevel="1"/>
    <col min="34" max="34" width="14.42578125" hidden="1" customWidth="1" outlineLevel="1"/>
    <col min="35" max="35" width="3.85546875" hidden="1" customWidth="1" outlineLevel="1"/>
    <col min="36" max="36" width="3.7109375" hidden="1" customWidth="1" outlineLevel="1"/>
    <col min="37" max="37" width="14.42578125" hidden="1" customWidth="1" outlineLevel="1"/>
    <col min="38" max="38" width="19.42578125" hidden="1" customWidth="1" outlineLevel="1"/>
    <col min="39" max="39" width="7.28515625" hidden="1" customWidth="1" outlineLevel="1"/>
    <col min="40" max="40" width="13.7109375" hidden="1" customWidth="1" outlineLevel="1"/>
    <col min="41" max="41" width="17.5703125" hidden="1" customWidth="1" outlineLevel="1"/>
    <col min="42" max="43" width="13.42578125" hidden="1" customWidth="1" outlineLevel="1"/>
    <col min="44" max="44" width="5.5703125" hidden="1" customWidth="1" collapsed="1"/>
    <col min="45" max="45" width="55" customWidth="1"/>
    <col min="46" max="46" width="7.85546875" customWidth="1"/>
    <col min="47" max="47" width="3.7109375" customWidth="1"/>
    <col min="48" max="48" width="11.5703125" customWidth="1"/>
    <col min="49" max="49" width="5.5703125" customWidth="1"/>
  </cols>
  <sheetData>
    <row r="1" spans="1:49" x14ac:dyDescent="0.25">
      <c r="A1" s="360" t="s">
        <v>36</v>
      </c>
      <c r="B1" s="361"/>
      <c r="C1" s="16">
        <f>'Blad 1'!D36</f>
        <v>0</v>
      </c>
      <c r="D1" s="17">
        <f>'Blad 1'!D38</f>
        <v>0</v>
      </c>
      <c r="E1" s="18"/>
      <c r="F1" s="19"/>
      <c r="G1" s="20"/>
      <c r="H1" s="21"/>
      <c r="I1" s="21"/>
      <c r="J1" s="21"/>
      <c r="K1" s="21"/>
      <c r="L1" s="21"/>
      <c r="M1" s="21"/>
      <c r="N1" s="21"/>
      <c r="O1" s="21"/>
      <c r="P1" s="21"/>
      <c r="Q1" s="21"/>
      <c r="R1" s="21"/>
      <c r="S1" s="21"/>
      <c r="T1" s="21"/>
      <c r="U1" s="21"/>
      <c r="V1" s="21"/>
      <c r="W1" s="152"/>
      <c r="X1" s="152"/>
      <c r="Y1" s="152"/>
      <c r="Z1" s="152"/>
      <c r="AA1" s="152"/>
      <c r="AB1" s="152"/>
      <c r="AC1" s="127"/>
      <c r="AD1" s="172"/>
      <c r="AE1" s="21"/>
      <c r="AF1" s="21"/>
      <c r="AG1" s="21"/>
      <c r="AH1" s="21"/>
      <c r="AI1" s="21"/>
      <c r="AJ1" s="21"/>
      <c r="AK1" s="21"/>
      <c r="AL1" s="22"/>
      <c r="AM1" s="21"/>
      <c r="AN1" s="21"/>
      <c r="AO1" s="21"/>
      <c r="AP1" s="21"/>
      <c r="AQ1" s="21"/>
      <c r="AR1" s="21"/>
      <c r="AS1" s="21"/>
      <c r="AT1" s="21"/>
      <c r="AU1" s="21"/>
      <c r="AV1" s="21"/>
      <c r="AW1" s="21"/>
    </row>
    <row r="2" spans="1:49" x14ac:dyDescent="0.25">
      <c r="A2" s="23"/>
      <c r="B2" s="24"/>
      <c r="C2" s="24"/>
      <c r="D2" s="25"/>
      <c r="E2" s="26" t="s">
        <v>37</v>
      </c>
      <c r="F2" s="26"/>
      <c r="G2" s="27"/>
      <c r="H2" s="28"/>
      <c r="I2" s="28"/>
      <c r="J2" s="362" t="s">
        <v>38</v>
      </c>
      <c r="K2" s="335"/>
      <c r="L2" s="336"/>
      <c r="M2" s="28"/>
      <c r="N2" s="28"/>
      <c r="O2" s="28"/>
      <c r="P2" s="28"/>
      <c r="Q2" s="28"/>
      <c r="R2" s="28"/>
      <c r="S2" s="28"/>
      <c r="T2" s="28"/>
      <c r="U2" s="29"/>
      <c r="V2" s="30"/>
      <c r="W2" s="153"/>
      <c r="X2" s="162"/>
      <c r="Y2" s="162"/>
      <c r="Z2" s="162"/>
      <c r="AA2" s="162"/>
      <c r="AB2" s="162"/>
      <c r="AC2" s="31"/>
      <c r="AD2" s="173"/>
      <c r="AE2" s="32"/>
      <c r="AF2" s="33"/>
      <c r="AG2" s="28"/>
      <c r="AH2" s="28"/>
      <c r="AI2" s="32"/>
      <c r="AJ2" s="28"/>
      <c r="AK2" s="28"/>
      <c r="AL2" s="22"/>
      <c r="AM2" s="21"/>
      <c r="AN2" s="21"/>
      <c r="AO2" s="21"/>
      <c r="AP2" s="21"/>
      <c r="AQ2" s="21"/>
      <c r="AR2" s="21"/>
      <c r="AS2" s="21"/>
      <c r="AT2" s="21"/>
      <c r="AU2" s="21"/>
      <c r="AV2" s="21"/>
      <c r="AW2" s="21"/>
    </row>
    <row r="3" spans="1:49" x14ac:dyDescent="0.25">
      <c r="A3" s="352" t="s">
        <v>39</v>
      </c>
      <c r="B3" s="34">
        <v>45091</v>
      </c>
      <c r="C3" s="198" t="str">
        <f>M4</f>
        <v>Duitsland</v>
      </c>
      <c r="D3" s="36" t="str">
        <f>M5</f>
        <v>Schotland</v>
      </c>
      <c r="E3" s="37"/>
      <c r="F3" s="38" t="s">
        <v>40</v>
      </c>
      <c r="G3" s="39"/>
      <c r="H3" s="28"/>
      <c r="I3" s="28"/>
      <c r="J3" s="40"/>
      <c r="K3" s="41" t="s">
        <v>39</v>
      </c>
      <c r="L3" s="42" t="s">
        <v>41</v>
      </c>
      <c r="M3" s="43"/>
      <c r="N3" s="44" t="s">
        <v>42</v>
      </c>
      <c r="O3" s="45" t="s">
        <v>43</v>
      </c>
      <c r="P3" s="45" t="s">
        <v>44</v>
      </c>
      <c r="Q3" s="45" t="s">
        <v>45</v>
      </c>
      <c r="R3" s="46" t="s">
        <v>46</v>
      </c>
      <c r="S3" s="47"/>
      <c r="T3" s="48" t="s">
        <v>40</v>
      </c>
      <c r="U3" s="49" t="s">
        <v>47</v>
      </c>
      <c r="V3" s="50" t="s">
        <v>48</v>
      </c>
      <c r="W3" s="154" t="s">
        <v>41</v>
      </c>
      <c r="X3" s="183" t="s">
        <v>49</v>
      </c>
      <c r="Y3" s="165" t="s">
        <v>97</v>
      </c>
      <c r="Z3" s="154" t="s">
        <v>41</v>
      </c>
      <c r="AA3" s="163" t="s">
        <v>93</v>
      </c>
      <c r="AB3" s="164" t="s">
        <v>94</v>
      </c>
      <c r="AC3" s="164" t="s">
        <v>96</v>
      </c>
      <c r="AD3" s="182" t="s">
        <v>95</v>
      </c>
      <c r="AE3" s="51" t="str">
        <f>IF(AND(COUNT(E3:G8)=12,OR(AD4=AD5,AD4=AD6,AD4=AD7,AD5=AD6,AD5=AD7,AD6=AD7)),"loten:","")</f>
        <v/>
      </c>
      <c r="AF3" s="52"/>
      <c r="AG3" s="52"/>
      <c r="AH3" s="28"/>
      <c r="AI3" s="51" t="str">
        <f>IF(AND(COUNT(E3:G38)&gt;=72,COUNTBLANK(AI6:AI36)&lt;31),"fair play:","")</f>
        <v/>
      </c>
      <c r="AJ3" s="28"/>
      <c r="AK3" s="28"/>
      <c r="AL3" s="22"/>
      <c r="AM3" s="21"/>
      <c r="AN3" s="53" t="s">
        <v>50</v>
      </c>
      <c r="AO3" s="54" t="s">
        <v>51</v>
      </c>
      <c r="AP3" s="54" t="s">
        <v>52</v>
      </c>
      <c r="AQ3" s="55" t="s">
        <v>53</v>
      </c>
      <c r="AR3" s="21"/>
      <c r="AS3" s="21"/>
      <c r="AT3" s="21"/>
      <c r="AU3" s="21"/>
      <c r="AV3" s="21"/>
      <c r="AW3" s="21"/>
    </row>
    <row r="4" spans="1:49" ht="15" customHeight="1" x14ac:dyDescent="0.25">
      <c r="A4" s="353"/>
      <c r="B4" s="34">
        <v>45092</v>
      </c>
      <c r="C4" s="35" t="str">
        <f>M6</f>
        <v>Hongarije</v>
      </c>
      <c r="D4" s="36" t="str">
        <f>M7</f>
        <v>Zwitserland</v>
      </c>
      <c r="E4" s="56"/>
      <c r="F4" s="57" t="s">
        <v>40</v>
      </c>
      <c r="G4" s="58"/>
      <c r="H4" s="28"/>
      <c r="I4" s="28"/>
      <c r="J4" s="59">
        <v>1</v>
      </c>
      <c r="K4" s="60" t="str">
        <f>IF(COUNT(E3:G8)&lt;4,"winnaar groep A",IF(COUNTIF(L4:L7,L4)&gt;1,INDEX(M1:M7,SMALL(IF(EXACT(L4,AG4:AG7),ROW(AG4:AG7)),1),0)&amp;"/"&amp;INDEX(M1:M7,SMALL(IF(EXACT(L4,AG4:AG7),ROW(AG4:AG7)),2),0),INDEX(AE4:AE7,MATCH(L4,AG4:AG7,0))))</f>
        <v>winnaar groep A</v>
      </c>
      <c r="L4" s="61">
        <f>LARGE(AG4:AG7,1)</f>
        <v>0</v>
      </c>
      <c r="M4" s="62" t="s">
        <v>110</v>
      </c>
      <c r="N4" s="40">
        <f>IF(E3="",0,1)+IF(E5="",0,1)+IF(G8="",0,1)</f>
        <v>0</v>
      </c>
      <c r="O4" s="63">
        <f>IF(E3="",0,IF(E3&gt;G3,1,0))+IF(E5="",0,IF(E5&gt;G5,1,0))+IF(G8="",0,IF(G8&gt;E8,1,0))</f>
        <v>0</v>
      </c>
      <c r="P4" s="63">
        <f>IF(E3="",0,IF(E3=G3,1,0))+IF(E5="",0,IF(E5=G5,1,0))+IF(G8="",0,IF(G8=E8,1,0))</f>
        <v>0</v>
      </c>
      <c r="Q4" s="63">
        <f>N4-O4-P4</f>
        <v>0</v>
      </c>
      <c r="R4" s="64">
        <f>SUMIF(C3:C38,M4,E3:E38)+SUMIF(D3:D38,M4,G3:G38)</f>
        <v>0</v>
      </c>
      <c r="S4" s="49" t="s">
        <v>40</v>
      </c>
      <c r="T4" s="65">
        <f>SUMIF(C3:C38,M4,G3:G38)+SUMIF(D3:D38,M4,E3:E38)</f>
        <v>0</v>
      </c>
      <c r="U4" s="64">
        <f>O4*3+P4</f>
        <v>0</v>
      </c>
      <c r="V4" s="66">
        <f>R4-T4</f>
        <v>0</v>
      </c>
      <c r="W4" s="155">
        <f>U4+V4/10^4+R4/10^6</f>
        <v>0</v>
      </c>
      <c r="X4" s="184">
        <f>IF(W4=W5,E3-G3+(V4-V5)/10^2+(R4-R5)/10^4,0)+IF(W4=W6,E5-G5+(V4-V6)/10^2+(R4-R6)/10^4,0)+IF(W4=W7,G8-E8+(V4-V7)/10^2+(R4-R7)/10^4,0)</f>
        <v>0</v>
      </c>
      <c r="Y4" s="168">
        <f>IF(AND(U4=U5,U4&lt;&gt;U6,U4&lt;&gt;U7,E3&gt;G3),1,IF(AND(U4=U6,U4&lt;&gt;U5,U4&lt;&gt;U7,E5&gt;G5),1,IF(AND(U4=U7,U4&lt;&gt;U5,U4&lt;&gt;U6,G8&gt;E8),1,0)))</f>
        <v>0</v>
      </c>
      <c r="Z4" s="187">
        <f>W4+Y4/10^2</f>
        <v>0</v>
      </c>
      <c r="AA4" s="166">
        <f>IF(AND(U4=U5,U4=U6,U4&lt;&gt;U7),(E3+E5)-(G3+G5),IF(AND(U4=U5,U4=U7,U4&lt;&gt;U6),(E3+G8)-(G3+E8),IF(AND(U4=U6,U4=U7,U4&lt;&gt;U5),(E5+G8)-(G5+E8),0)))</f>
        <v>0</v>
      </c>
      <c r="AB4" s="167">
        <f>IF(AND(U4=U5,U4=U6,U4&lt;&gt;U7),(E3+E5),IF(AND(U4=U5,U4=U7,U4&lt;&gt;U6),(E3+G8),IF(AND(U4=U6,U4=U7,U4&lt;&gt;U5),(E5+G8),0)))</f>
        <v>0</v>
      </c>
      <c r="AC4" s="167">
        <f xml:space="preserve">  IF(AND(U4=U5,U4=U7,U4&lt;&gt;U6,AA4=AA5,AB4=AB5,E3&gt;G3),1, IF(AND(U4=U5,U4=U7,U4&lt;&gt;U6,AA4=AA7,AB4=AB7,G8&gt;E8),1, IF(AND(U4=U5,U4=U6,U4&lt;&gt;U7, AA4=AA5,AB4=AB5,       E3&gt;G3),1,IF(AND(U4=U5,U4=U6,U4&lt;&gt;U7,AA4=AA6,AB4=AB6,     E5&gt;G5),1, IF(AND(U4=U6,U4=U7,U5&lt;&gt;U5,AA4=AA6,AB4=AB6,,E6&gt;G5),1,IF(AND(U4=U6,U4=U7,AA4=AA7,AB4=AB7,G8&gt;E8),1,0))))))</f>
        <v>0</v>
      </c>
      <c r="AD4" s="177">
        <f>Z4+AA4+AB4/10+AC4/10^2</f>
        <v>0</v>
      </c>
      <c r="AE4" s="68" t="str">
        <f>M4</f>
        <v>Duitsland</v>
      </c>
      <c r="AF4" s="51"/>
      <c r="AG4" s="67">
        <f>AD4+AF4/10^8</f>
        <v>0</v>
      </c>
      <c r="AH4" s="52"/>
      <c r="AI4" s="28"/>
      <c r="AJ4" s="28"/>
      <c r="AK4" s="28"/>
      <c r="AL4" s="22"/>
      <c r="AM4" s="69" t="s">
        <v>54</v>
      </c>
      <c r="AN4" s="70" t="str">
        <f>K6</f>
        <v>derde groep A</v>
      </c>
      <c r="AO4" s="70" t="str">
        <f>K24</f>
        <v>derde groep D</v>
      </c>
      <c r="AP4" s="71" t="str">
        <f>K12</f>
        <v>derde groep B</v>
      </c>
      <c r="AQ4" s="69" t="str">
        <f>K18</f>
        <v>derde groep C</v>
      </c>
      <c r="AR4" s="21"/>
      <c r="AS4" s="250" t="s">
        <v>55</v>
      </c>
      <c r="AT4" s="251"/>
      <c r="AU4" s="251"/>
      <c r="AV4" s="251"/>
      <c r="AW4" s="252"/>
    </row>
    <row r="5" spans="1:49" ht="15" customHeight="1" x14ac:dyDescent="0.25">
      <c r="A5" s="353"/>
      <c r="B5" s="34">
        <v>45096</v>
      </c>
      <c r="C5" s="35" t="str">
        <f>M4</f>
        <v>Duitsland</v>
      </c>
      <c r="D5" s="36" t="str">
        <f>M6</f>
        <v>Hongarije</v>
      </c>
      <c r="E5" s="56"/>
      <c r="F5" s="57" t="s">
        <v>40</v>
      </c>
      <c r="G5" s="58"/>
      <c r="H5" s="28"/>
      <c r="I5" s="28"/>
      <c r="J5" s="72">
        <v>2</v>
      </c>
      <c r="K5" s="73" t="str">
        <f t="array" ref="K5">IF(COUNT(E3:G8)&lt;4,"tweede groep A",IF(COUNTIF(L4:L7,L5)&gt;1,INDEX(M1:M7,SMALL(IF(EXACT(L5,AG4:AG7),ROW(AG4:AG7)),1),0)&amp;"/"&amp;INDEX(M1:M7,SMALL(IF(EXACT(L5,AG4:AG7),ROW(AG4:AG7)),2),0),INDEX(AE4:AE7,MATCH(L5,AG4:AG7,0))))</f>
        <v>tweede groep A</v>
      </c>
      <c r="L5" s="74">
        <f>LARGE(AG4:AG7,2)</f>
        <v>0</v>
      </c>
      <c r="M5" s="75" t="s">
        <v>111</v>
      </c>
      <c r="N5" s="76">
        <f>IF(G3="",0,1)+IF(E6="",0,1)+IF(E7="",0,1)</f>
        <v>0</v>
      </c>
      <c r="O5" s="77">
        <f>IF(G3="",0,IF(G3&gt;E3,1,0))+IF(E6="",0,IF(E6&gt;G6,1,0))+IF(E7="",0,IF(E7&gt;G7,1,0))</f>
        <v>0</v>
      </c>
      <c r="P5" s="77">
        <f>IF(G3="",0,IF(G3=E3,1,0))+IF(E6="",0,IF(E6=G6,1,0))+IF(E7="",0,IF(E7=G7,1,0))</f>
        <v>0</v>
      </c>
      <c r="Q5" s="77">
        <f>N5-O5-P5</f>
        <v>0</v>
      </c>
      <c r="R5" s="78">
        <f>SUMIF(C3:C38,M5,E3:E38)+SUMIF(D3:D38,M5,G3:G38)</f>
        <v>0</v>
      </c>
      <c r="S5" s="79" t="s">
        <v>40</v>
      </c>
      <c r="T5" s="80">
        <f>SUMIF(C3:C38,M5,G3:G38)+SUMIF(D3:D38,M5,E3:E38)</f>
        <v>0</v>
      </c>
      <c r="U5" s="78">
        <f>O5*3+P5</f>
        <v>0</v>
      </c>
      <c r="V5" s="81">
        <f>R5-T5</f>
        <v>0</v>
      </c>
      <c r="W5" s="156">
        <f>U5+V5/10^4+R5/10^6</f>
        <v>0</v>
      </c>
      <c r="X5" s="185">
        <f>IF(W5=W4,G3-E3+(V5-V4)/10^2+(R5-R4)/10^4,0)+IF(W5=W6,E7-G7+(V5-V6)/10^2+(R5-R6)/10^4,0)+IF(W5=W7,E6-G6+(V5-V7)/10^2+(R5-R7)/10^4,0)</f>
        <v>0</v>
      </c>
      <c r="Y5" s="168">
        <f>IF(AND(U5=U4,U5&lt;&gt;U6,U5&lt;&gt;U7,G3&gt;E3),1,IF(AND(U5=U6,U5&lt;&gt;U4,U5&lt;&gt;U7,E7&gt;G7),1,IF(AND(U5=U7,U5&lt;&gt;U4,U5&lt;&gt;U6,E6&gt;G6),1,0)))</f>
        <v>0</v>
      </c>
      <c r="Z5" s="188">
        <f>W5+Y5/10^2</f>
        <v>0</v>
      </c>
      <c r="AA5" s="166">
        <f>IF(AND(U5=U4,U5=U6,U5&lt;&gt;U7),(G3+E7)-(E3+G7),IF(AND(U5=U4,U5=U7,U5&lt;&gt;U6),(G3+E6)-(E3+G6),IF(AND(U5=U6,U5=U7,U5&lt;&gt;U6),(E7+E6)-(G7+G6),0)))</f>
        <v>0</v>
      </c>
      <c r="AB5" s="167">
        <f>IF(AND(U5=U4,U5=U6,U5&lt;&gt;U7),(G3+E7),IF(AND(U5=U4,U5=U7,U5&lt;&gt;U6),(G3+E6),IF(AND(U5=U6,U5=U7,U5&lt;&gt;U6),(E7+E6),0)))</f>
        <v>0</v>
      </c>
      <c r="AC5" s="167">
        <f>IF(AND(U5=U4,U5=U7,U5&lt;&gt;U6,AA5=AA4,AB5=AB4,G3&gt;E3),1,IF(AND(U5=U4,U5=U7,U5&lt;&gt;U6, AA5=AA7,AB5=AB7,E6&gt;G6),1,IF(AND(U5=U4,U5=U6,U5&lt;&gt;U7,AA5=AA4,AB5=AB4,G3&gt;E3),1, IF(AND(U5=U4,U5=U6,U5&lt;&gt;U7,AA5=AA6,AB5=AB6,E7&gt;G7),1,IF(AND(U5=U6,U5=U7,AA5=AA6,AB5=AB7,E6&gt;G6),1,IF(AND(U5=U6,U5=U7,AA5=AA7,AB5=AB7,E6&gt;G6),1,0))))))</f>
        <v>0</v>
      </c>
      <c r="AD5" s="177">
        <f>Z5+AA5+AB5/10+AC5/10^2</f>
        <v>0</v>
      </c>
      <c r="AE5" s="68" t="str">
        <f>M5</f>
        <v>Schotland</v>
      </c>
      <c r="AF5" s="51"/>
      <c r="AG5" s="82">
        <f>AD5+AF5/10^8</f>
        <v>0</v>
      </c>
      <c r="AH5" s="52"/>
      <c r="AI5" s="28"/>
      <c r="AJ5" s="28"/>
      <c r="AK5" s="28"/>
      <c r="AL5" s="83"/>
      <c r="AM5" s="84" t="s">
        <v>56</v>
      </c>
      <c r="AN5" s="70" t="str">
        <f>K6</f>
        <v>derde groep A</v>
      </c>
      <c r="AO5" s="70" t="str">
        <f>K30</f>
        <v>derde groep E</v>
      </c>
      <c r="AP5" s="71" t="str">
        <f>K12</f>
        <v>derde groep B</v>
      </c>
      <c r="AQ5" s="84" t="str">
        <f>K18</f>
        <v>derde groep C</v>
      </c>
      <c r="AR5" s="21"/>
      <c r="AS5" s="253" t="s">
        <v>100</v>
      </c>
      <c r="AT5" s="234"/>
      <c r="AU5" s="234"/>
      <c r="AV5" s="234"/>
      <c r="AW5" s="254"/>
    </row>
    <row r="6" spans="1:49" ht="15" customHeight="1" x14ac:dyDescent="0.25">
      <c r="A6" s="353"/>
      <c r="B6" s="34">
        <v>45096</v>
      </c>
      <c r="C6" s="35" t="str">
        <f>M5</f>
        <v>Schotland</v>
      </c>
      <c r="D6" s="36" t="str">
        <f>M7</f>
        <v>Zwitserland</v>
      </c>
      <c r="E6" s="56"/>
      <c r="F6" s="57" t="s">
        <v>40</v>
      </c>
      <c r="G6" s="58"/>
      <c r="H6" s="28"/>
      <c r="I6" s="28"/>
      <c r="J6" s="85">
        <v>3</v>
      </c>
      <c r="K6" s="86" t="str">
        <f t="array" ref="K6">IF(COUNT(E3:G8)&lt;4,"derde groep A",IF(COUNTIF(L4:L7,L6)&gt;1,INDEX(M1:M7,SMALL(IF(EXACT(L6,AG4:AG7),ROW(AG4:AG7)),1),0)&amp;"/"&amp;INDEX(M1:M7,SMALL(IF(EXACT(L6,AG4:AG7),ROW(AG4:AG7)),2),0),INDEX(AE4:AE7,MATCH(L6,AG4:AG7,0))))</f>
        <v>derde groep A</v>
      </c>
      <c r="L6" s="87">
        <f>LARGE(AG4:AG7,3)</f>
        <v>0</v>
      </c>
      <c r="M6" s="75" t="s">
        <v>112</v>
      </c>
      <c r="N6" s="76">
        <f>IF(E4="",0,1)+IF(G5="",0,1)+IF(G7="",0,1)</f>
        <v>0</v>
      </c>
      <c r="O6" s="77">
        <f>IF(E4="",0,IF(E4&gt;G4,1,0))+IF(G5="",0,IF(G5&gt;E5,1,0))+IF(G7="",0,IF(G7&gt;E7,1,0))</f>
        <v>0</v>
      </c>
      <c r="P6" s="77">
        <f>IF(E4="",0,IF(E4=G4,1,0))+IF(G5="",0,IF(G5=E5,1,0))+IF(G7="",0,IF(G7=E7,1,0))</f>
        <v>0</v>
      </c>
      <c r="Q6" s="77">
        <f>N6-O6-P6</f>
        <v>0</v>
      </c>
      <c r="R6" s="78">
        <f>SUMIF(C3:C38,M6,E3:E38)+SUMIF(D3:D38,M6,G3:G38)</f>
        <v>0</v>
      </c>
      <c r="S6" s="79" t="s">
        <v>40</v>
      </c>
      <c r="T6" s="80">
        <f>SUMIF(C3:C38,M6,G3:G38)+SUMIF(D3:D38,M6,E3:E38)</f>
        <v>0</v>
      </c>
      <c r="U6" s="78">
        <f>O6*3+P6</f>
        <v>0</v>
      </c>
      <c r="V6" s="81">
        <f>R6-T6</f>
        <v>0</v>
      </c>
      <c r="W6" s="156">
        <f>U6+V6/10^4+R6/10^6</f>
        <v>0</v>
      </c>
      <c r="X6" s="185">
        <f>IF(W6=W4,G5-E5+(V6-V4)/10^2+(R6-R4)/10^4,0)+IF(W6=W5,G7-E7+(V6-V5)/10^2+(R6-R5)/10^4,0)+IF(W6=W7,E4-G4+(V6-V7)/10^2+(R6-R7)/10^4,0)</f>
        <v>0</v>
      </c>
      <c r="Y6" s="168">
        <f>IF(AND(U6=U4,U6&lt;&gt;U5,U6&lt;&gt;U7,G5&gt;E5),1,IF(AND(U6=U5,U6&lt;&gt;U4,U6&lt;&gt;U7,G7&gt;E7),1,IF(AND(U6=U7,U6&lt;&gt;U4,U6&lt;&gt;U5,E4&gt;G4),1,0)))</f>
        <v>0</v>
      </c>
      <c r="Z6" s="188">
        <f>W6+Y6/10^2</f>
        <v>0</v>
      </c>
      <c r="AA6" s="166">
        <f>IF(AND(U6=U4,U6=U5,U6&lt;&gt;U7),(G5+G7)-(E5+E7),IF(AND(U6=U4,U6=13,U6&lt;&gt;U5),(G5+E4)-(E5+G4),IF(AND(U6=U5,U6=U7,U6&lt;&gt;U4),(G7+E4)-(E7+G4),0)))</f>
        <v>0</v>
      </c>
      <c r="AB6" s="167">
        <f>IF(AND(U6=U4,U6=U5,U6&lt;&gt;U7),(G5+G7),IF(AND(U6=U4,U6=13,U6&lt;&gt;U5),(G5+E4),IF(AND(U6=U5,U6=U7,U6&lt;&gt;U4),(G7+E4),0)))</f>
        <v>0</v>
      </c>
      <c r="AC6" s="167">
        <f>IF(AND(U6=U4,U6=U5,U6&lt;&gt;U7,AA6=AA4,AB6=AB4,G5&gt;E5),1,IF(AND(U6=U4,U6=U5,U6&lt;&gt;U7,AA6=AA5,AB6=AB5,G7&gt;E7),1, IF(AND(U6=U4,U6=U7,U6&lt;&gt;U5,AA6=AA4,AB6=AB4,G7&gt;G4),1,IF(AND(U6=U4,U6=U7,U6&lt;&gt;U5,AA6=AA7,AB6=AB7,E4&gt;G4),1,IF(AND(U6=U5,U6=U7,U6&lt;&gt;U4,AA6=AA5,AB6=AB5,G7&gt;E7),1,IF(AND(U6=5=U5,U6=U7,U6&lt;&gt;U4,AA6=AA7,AB6=AB7,E4&gt;G4),1,0))))))</f>
        <v>0</v>
      </c>
      <c r="AD6" s="177">
        <f>Z6+AA6+AB6/10+AC6/10^2</f>
        <v>0</v>
      </c>
      <c r="AE6" s="68" t="str">
        <f>M6</f>
        <v>Hongarije</v>
      </c>
      <c r="AF6" s="51"/>
      <c r="AG6" s="82">
        <f>AD6+AF6/10^8</f>
        <v>0</v>
      </c>
      <c r="AH6" s="88">
        <f>L6+ROW()/10^10</f>
        <v>6E-10</v>
      </c>
      <c r="AI6" s="89" t="str">
        <f>IF(AND(COUNT(E$3:G$38)=72,COUNTIF(AH$6:AH$36,AH6)&gt;1,RANK(AH6,AH$6:AH$36)&lt;=4),K6,"")</f>
        <v/>
      </c>
      <c r="AJ6" s="51"/>
      <c r="AK6" s="90">
        <f>IF(K6=M4,Z4,IF(K6=M5,Z5,IF(K6=M6,Z6,IF(K6=M7,Z7,0))))</f>
        <v>0</v>
      </c>
      <c r="AL6" s="71" t="str">
        <f>IF(RANK(AK6,AK$6:AK$36)&lt;=4,K6,"")</f>
        <v>derde groep A</v>
      </c>
      <c r="AM6" s="84" t="s">
        <v>57</v>
      </c>
      <c r="AN6" s="70" t="str">
        <f>K6</f>
        <v>derde groep A</v>
      </c>
      <c r="AO6" s="70" t="str">
        <f>K36</f>
        <v>derde groep F</v>
      </c>
      <c r="AP6" s="71" t="str">
        <f>K12</f>
        <v>derde groep B</v>
      </c>
      <c r="AQ6" s="84" t="str">
        <f>K18</f>
        <v>derde groep C</v>
      </c>
      <c r="AR6" s="21"/>
      <c r="AS6" s="255" t="s">
        <v>101</v>
      </c>
      <c r="AT6" s="234"/>
      <c r="AU6" s="234"/>
      <c r="AV6" s="234"/>
      <c r="AW6" s="254"/>
    </row>
    <row r="7" spans="1:49" ht="15" customHeight="1" x14ac:dyDescent="0.25">
      <c r="A7" s="353"/>
      <c r="B7" s="34">
        <v>45100</v>
      </c>
      <c r="C7" s="35" t="str">
        <f>M5</f>
        <v>Schotland</v>
      </c>
      <c r="D7" s="36" t="str">
        <f>M6</f>
        <v>Hongarije</v>
      </c>
      <c r="E7" s="56"/>
      <c r="F7" s="57" t="s">
        <v>40</v>
      </c>
      <c r="G7" s="58"/>
      <c r="H7" s="28"/>
      <c r="I7" s="28"/>
      <c r="J7" s="72">
        <v>4</v>
      </c>
      <c r="K7" s="91" t="str">
        <f t="array" ref="K7">IF(COUNT(E3:G8)&lt;4,"",IF(COUNTIF(L4:L7,L7)&gt;1,INDEX(M1:M7,SMALL(IF(EXACT(L7,AG4:AG7),ROW(AG4:AG7)),1),0)&amp;"/"&amp;INDEX(M1:M7,SMALL(IF(EXACT(L7,AG4:AG7),ROW(AG4:AG7)),2),0),INDEX(AE4:AE7,MATCH(L7,AG4:AG7,0))))</f>
        <v/>
      </c>
      <c r="L7" s="92">
        <f>LARGE(AG4:AG7,4)</f>
        <v>0</v>
      </c>
      <c r="M7" s="93" t="s">
        <v>113</v>
      </c>
      <c r="N7" s="94">
        <f>IF(G4="",0,1)+IF(G6="",0,1)+IF(E8="",0,1)</f>
        <v>0</v>
      </c>
      <c r="O7" s="95">
        <f>IF(G4="",0,IF(G4&gt;E4,1,0))+IF(G6="",0,IF(G6&gt;E6,1,0))+IF(E8="",0,IF(E8&gt;G8,1,0))</f>
        <v>0</v>
      </c>
      <c r="P7" s="95">
        <f>IF(G4="",0,IF(G4=E4,1,0))+IF(G6="",0,IF(G6=E6,1,0))+IF(E8="",0,IF(E8=G8,1,0))</f>
        <v>0</v>
      </c>
      <c r="Q7" s="95">
        <f>N7-O7-P7</f>
        <v>0</v>
      </c>
      <c r="R7" s="96">
        <f>SUMIF(C3:C38,M7,E3:E38)+SUMIF(D3:D38,M7,G3:G38)</f>
        <v>0</v>
      </c>
      <c r="S7" s="97" t="s">
        <v>40</v>
      </c>
      <c r="T7" s="98">
        <f>SUMIF(C3:C38,M7,G3:G38)+SUMIF(D3:D38,M7,E3:E38)</f>
        <v>0</v>
      </c>
      <c r="U7" s="96">
        <f>O7*3+P7</f>
        <v>0</v>
      </c>
      <c r="V7" s="99">
        <f>R7-T7</f>
        <v>0</v>
      </c>
      <c r="W7" s="157">
        <f>U7+V7/10^4+R7/10^6</f>
        <v>0</v>
      </c>
      <c r="X7" s="186">
        <f>IF(W7=W4,E8-G8+(V7-V4)/10^2+(R7-R4)/10^4,0)+IF(W7=W5,G6-E6+(V7-V5)/10^2+(R7-R5)/10^4,0)+IF(W7=W6,G4-E4+(V7-V6)/10^2+(R7-R6)/10^4,0)</f>
        <v>0</v>
      </c>
      <c r="Y7" s="168">
        <f>IF(AND(U7=U4,U7&lt;&gt;U5,U7&lt;&gt;U6,E8&gt;G8),1,IF(AND(U7=U5,U7&lt;&gt;U4,U7&lt;&gt;U6,G6&gt;E6),1,IF(AND(U7=U6,U7&lt;&gt;U4,U7&lt;&gt;U5,G4&gt;E4),1,0)))</f>
        <v>0</v>
      </c>
      <c r="Z7" s="189">
        <f>W7+Y7/10^2</f>
        <v>0</v>
      </c>
      <c r="AA7" s="169">
        <f>IF(AND(U7=U4,U7=U5,U7&lt;&gt;U6),(E8+G6)-(G8+E6),IF(AND(U7=U4,U7=U6,U7&lt;&gt;U5),(E8+G4)-(G8+E4),IF(AND(U7=U5,U7=U6,U7&lt;&gt;U4),(G6+G4)-(E6+E4),0)))</f>
        <v>0</v>
      </c>
      <c r="AB7" s="167">
        <f>IF(AND(U7=U4,U7=U5,U7&lt;&gt;U6),(E8+G6)-(G8+E6),IF(AND(U7=U4,U7=U6,U7&lt;&gt;U5),(E8+G4)-(G8+E4),IF(AND(U7=U5,U7=U6,U7&lt;&gt;U4),(G6+G4)-(E6+E4),0)))</f>
        <v>0</v>
      </c>
      <c r="AC7" s="167">
        <f>IF(AND(U7=U4,U7=U5,U7&lt;&gt;U6,AA7=AA4,AB7=AB4,E8&gt;G8),1,IF(AND(U7=U4,U7=U5,U7&lt;&gt;6,AA7=AA5,AB7=AB5,G6&gt;E6),1,IF(AND(U7=U4,U7=U6,U7&lt;&gt;U5,AA7=AA4,AB7=AB4,E8&lt;&gt;G8),1,IF(AND(U7=U4,U7=U6,U7&lt;&gt;U5,AA7=AA6,AB7=AB6,G4&gt;E4),1,IF(AND(U7=U5,U7=U6,U7&lt;&gt;U4,AA7=AA5,AAB7=AB5,G6&gt;E6),1,IF(AND(U7=U5,U7=U6=U7&lt;&gt;U4,AA7=AA6,AB7=AB6,G4&gt;E4),1,0))))))</f>
        <v>0</v>
      </c>
      <c r="AD7" s="177">
        <f>Z7+AA7+AB7/10+AC7/10^2</f>
        <v>0</v>
      </c>
      <c r="AE7" s="68" t="str">
        <f>M7</f>
        <v>Zwitserland</v>
      </c>
      <c r="AF7" s="51"/>
      <c r="AG7" s="100">
        <f>AD7+AF7/10^8</f>
        <v>0</v>
      </c>
      <c r="AH7" s="101"/>
      <c r="AI7" s="28"/>
      <c r="AJ7" s="28"/>
      <c r="AK7" s="28"/>
      <c r="AL7" s="102"/>
      <c r="AM7" s="84" t="s">
        <v>58</v>
      </c>
      <c r="AN7" s="70" t="str">
        <f>K24</f>
        <v>derde groep D</v>
      </c>
      <c r="AO7" s="70" t="str">
        <f>K30</f>
        <v>derde groep E</v>
      </c>
      <c r="AP7" s="71" t="str">
        <f>K6</f>
        <v>derde groep A</v>
      </c>
      <c r="AQ7" s="84" t="str">
        <f>K12</f>
        <v>derde groep B</v>
      </c>
      <c r="AR7" s="21"/>
      <c r="AS7" s="256" t="s">
        <v>102</v>
      </c>
      <c r="AT7" s="235"/>
      <c r="AU7" s="235"/>
      <c r="AV7" s="235"/>
      <c r="AW7" s="257"/>
    </row>
    <row r="8" spans="1:49" ht="15.75" customHeight="1" thickBot="1" x14ac:dyDescent="0.3">
      <c r="A8" s="354"/>
      <c r="B8" s="103">
        <v>45100</v>
      </c>
      <c r="C8" s="104" t="str">
        <f>M7</f>
        <v>Zwitserland</v>
      </c>
      <c r="D8" s="105" t="str">
        <f>M4</f>
        <v>Duitsland</v>
      </c>
      <c r="E8" s="106"/>
      <c r="F8" s="107" t="s">
        <v>40</v>
      </c>
      <c r="G8" s="108"/>
      <c r="H8" s="28"/>
      <c r="I8" s="28"/>
      <c r="J8" s="51"/>
      <c r="K8" s="51"/>
      <c r="L8" s="51"/>
      <c r="M8" s="43"/>
      <c r="N8" s="52"/>
      <c r="O8" s="52"/>
      <c r="P8" s="52"/>
      <c r="Q8" s="52"/>
      <c r="R8" s="51"/>
      <c r="S8" s="51"/>
      <c r="T8" s="51"/>
      <c r="U8" s="109"/>
      <c r="V8" s="109"/>
      <c r="W8" s="158"/>
      <c r="X8" s="158"/>
      <c r="Y8" s="158"/>
      <c r="Z8" s="158"/>
      <c r="AA8" s="109"/>
      <c r="AB8" s="109"/>
      <c r="AC8" s="109"/>
      <c r="AD8" s="174"/>
      <c r="AE8" s="110"/>
      <c r="AF8" s="52"/>
      <c r="AG8" s="52"/>
      <c r="AH8" s="101"/>
      <c r="AI8" s="28"/>
      <c r="AJ8" s="28"/>
      <c r="AK8" s="28"/>
      <c r="AL8" s="102"/>
      <c r="AM8" s="84" t="s">
        <v>59</v>
      </c>
      <c r="AN8" s="70" t="str">
        <f>K24</f>
        <v>derde groep D</v>
      </c>
      <c r="AO8" s="70" t="str">
        <f>K36</f>
        <v>derde groep F</v>
      </c>
      <c r="AP8" s="71" t="str">
        <f>K6</f>
        <v>derde groep A</v>
      </c>
      <c r="AQ8" s="84" t="str">
        <f>K12</f>
        <v>derde groep B</v>
      </c>
      <c r="AR8" s="21"/>
      <c r="AS8" s="258"/>
      <c r="AT8" s="234"/>
      <c r="AU8" s="234"/>
      <c r="AV8" s="234"/>
      <c r="AW8" s="254"/>
    </row>
    <row r="9" spans="1:49" x14ac:dyDescent="0.25">
      <c r="A9" s="355" t="s">
        <v>60</v>
      </c>
      <c r="B9" s="34">
        <v>45092</v>
      </c>
      <c r="C9" s="111" t="str">
        <f>M10</f>
        <v>Spanje</v>
      </c>
      <c r="D9" s="112" t="str">
        <f>M11</f>
        <v>Kroatië</v>
      </c>
      <c r="E9" s="37"/>
      <c r="F9" s="38" t="s">
        <v>40</v>
      </c>
      <c r="G9" s="39"/>
      <c r="H9" s="28"/>
      <c r="I9" s="28"/>
      <c r="J9" s="113"/>
      <c r="K9" s="114" t="s">
        <v>60</v>
      </c>
      <c r="L9" s="42" t="s">
        <v>41</v>
      </c>
      <c r="M9" s="115"/>
      <c r="N9" s="44" t="s">
        <v>42</v>
      </c>
      <c r="O9" s="45" t="s">
        <v>43</v>
      </c>
      <c r="P9" s="45" t="s">
        <v>44</v>
      </c>
      <c r="Q9" s="45" t="s">
        <v>45</v>
      </c>
      <c r="R9" s="46" t="s">
        <v>46</v>
      </c>
      <c r="S9" s="47"/>
      <c r="T9" s="48" t="s">
        <v>40</v>
      </c>
      <c r="U9" s="49" t="s">
        <v>47</v>
      </c>
      <c r="V9" s="50" t="s">
        <v>48</v>
      </c>
      <c r="W9" s="154" t="s">
        <v>41</v>
      </c>
      <c r="X9" s="183" t="s">
        <v>49</v>
      </c>
      <c r="Y9" s="165" t="s">
        <v>97</v>
      </c>
      <c r="Z9" s="154" t="s">
        <v>41</v>
      </c>
      <c r="AA9" s="163" t="s">
        <v>93</v>
      </c>
      <c r="AB9" s="164" t="s">
        <v>94</v>
      </c>
      <c r="AC9" s="164" t="s">
        <v>96</v>
      </c>
      <c r="AD9" s="182" t="s">
        <v>95</v>
      </c>
      <c r="AE9" s="51" t="str">
        <f>IF(AND(COUNT(E9:G14)=12,OR(AD10=AD11,AD10=AD12,AD10=AD13,AD11=AD12,AD11=AD13,AD12=AD13)),"loten:","")</f>
        <v/>
      </c>
      <c r="AF9" s="52"/>
      <c r="AG9" s="52"/>
      <c r="AH9" s="101"/>
      <c r="AI9" s="28"/>
      <c r="AJ9" s="28"/>
      <c r="AK9" s="28"/>
      <c r="AL9" s="109"/>
      <c r="AM9" s="84" t="s">
        <v>61</v>
      </c>
      <c r="AN9" s="70" t="str">
        <f>K30</f>
        <v>derde groep E</v>
      </c>
      <c r="AO9" s="70" t="str">
        <f>K36</f>
        <v>derde groep F</v>
      </c>
      <c r="AP9" s="71" t="str">
        <f>K12</f>
        <v>derde groep B</v>
      </c>
      <c r="AQ9" s="84" t="str">
        <f>K6</f>
        <v>derde groep A</v>
      </c>
      <c r="AR9" s="21"/>
      <c r="AS9" s="259"/>
      <c r="AT9" s="116"/>
      <c r="AU9" s="116"/>
      <c r="AV9" s="116"/>
      <c r="AW9" s="260"/>
    </row>
    <row r="10" spans="1:49" x14ac:dyDescent="0.25">
      <c r="A10" s="353"/>
      <c r="B10" s="34">
        <v>45092</v>
      </c>
      <c r="C10" s="35" t="str">
        <f>M12</f>
        <v>Italië</v>
      </c>
      <c r="D10" s="36" t="str">
        <f>M13</f>
        <v>Albanië</v>
      </c>
      <c r="E10" s="56"/>
      <c r="F10" s="57" t="s">
        <v>40</v>
      </c>
      <c r="G10" s="58"/>
      <c r="H10" s="28"/>
      <c r="I10" s="28"/>
      <c r="J10" s="59">
        <v>1</v>
      </c>
      <c r="K10" s="117" t="str">
        <f>IF(COUNT(E9:G14)&lt;4,"winnaar groep B",IF(COUNTIF(L10:L13,L10)&gt;1,INDEX(M1:M13,SMALL(IF(EXACT(L10,AG10:AG13),ROW(AG10:AG13)),1),0)&amp;"/"&amp;INDEX(M1:M13,SMALL(IF(EXACT(L10,AG10:AG13),ROW(AG10:AG13)),2),0),INDEX(AE10:AE13,MATCH(L10,AG10:AG13,0))))</f>
        <v>winnaar groep B</v>
      </c>
      <c r="L10" s="118">
        <f>LARGE(AG10:AG13,1)</f>
        <v>0</v>
      </c>
      <c r="M10" s="62" t="s">
        <v>114</v>
      </c>
      <c r="N10" s="40">
        <f>IF(E9="",0,1)+IF(E11="",0,1)+IF(G14="",0,1)</f>
        <v>0</v>
      </c>
      <c r="O10" s="63">
        <f>IF(E9="",0,IF(E9&gt;G9,1,0))+IF(E11="",0,IF(E11&gt;G11,1,0))+IF(G14="",0,IF(G14&gt;E14,1,0))</f>
        <v>0</v>
      </c>
      <c r="P10" s="63">
        <f>IF(E9="",0,IF(E9=G9,1,0))+IF(E11="",0,IF(E11=G11,1,0))+IF(G14="",0,IF(G14=E14,1,0))</f>
        <v>0</v>
      </c>
      <c r="Q10" s="63">
        <f>N10-O10-P10</f>
        <v>0</v>
      </c>
      <c r="R10" s="64">
        <f>SUMIF(C3:C38,M10,E3:E38)+SUMIF(D3:D38,M10,G3:G38)</f>
        <v>0</v>
      </c>
      <c r="S10" s="49" t="s">
        <v>40</v>
      </c>
      <c r="T10" s="65">
        <f>SUMIF(C3:C38,M10,G3:G38)+SUMIF(D3:D38,M10,E3:E38)</f>
        <v>0</v>
      </c>
      <c r="U10" s="64">
        <f>O10*3+P10</f>
        <v>0</v>
      </c>
      <c r="V10" s="66">
        <f>R10-T10</f>
        <v>0</v>
      </c>
      <c r="W10" s="155">
        <f>U10+V10/10^4+R10/10^6</f>
        <v>0</v>
      </c>
      <c r="X10" s="184">
        <f>IF(W10=W11,E9-G9+(V10-V11)/10^2+(R10-R11)/10^4,0)+IF(W10=W12,E11-G11+(V10-V12)/10^2+(R10-R12)/10^4,0)+IF(W10=W13,G14-E14+(V10-V13)/10^2+(R10-R13)/10^4,0)</f>
        <v>0</v>
      </c>
      <c r="Y10" s="168">
        <f>IF(AND(U10=U11,U10&lt;&gt;U12,U10&lt;&gt;U13,E9&gt;G9),1,IF(AND(U10=U12,U10&lt;&gt;U11,U10&lt;&gt;U13,E11&gt;G11),1,IF(AND(U10=U13,U10&lt;&gt;U11,U10&lt;&gt;U12,G14&gt;E14),1,0)))</f>
        <v>0</v>
      </c>
      <c r="Z10" s="190">
        <f>W10+Y10/10^2</f>
        <v>0</v>
      </c>
      <c r="AA10" s="191">
        <f>IF(AND(U10=U11,U10=U12,U10&lt;&gt;U13),(E9+E11)-(G9+G11),IF(AND(U10=U11,U10=U13,U10&lt;&gt;U12),(E9+G14)-(G9+E14),IF(AND(U10=U12,U10=U13,U10&lt;&gt;U11),(E11+G14)-(G11+E14),0)))</f>
        <v>0</v>
      </c>
      <c r="AB10" s="192">
        <f>IF(AND(U10=U11,U10=U12,U10&lt;&gt;U13),(E9+E11),IF(AND(U10=U11,U10=U13,U10&lt;&gt;U12),(E9+G14),IF(AND(U10=U12,U10=U13,U10&lt;&gt;U11),(E11+G14),0)))</f>
        <v>0</v>
      </c>
      <c r="AC10" s="192">
        <f xml:space="preserve">  IF(AND(U10=U11,U10=U13,U10&lt;&gt;U12,AA10=AA11,AB10=AB11,E9&gt;G9),1, IF(AND(U10=U11,U10=U13,U10&lt;&gt;U12,AA10=AA13,AB10=AB13,G14&gt;E14),1, IF(AND(U10=U11,U10=U12,U10&lt;&gt;U13, AA10=AA11,AB10=AB11,       E9&gt;G9),1,IF(AND(U10=U11,U10=U12,U10&lt;&gt;U13,AA10=AA12,AB10=AB12,     E11&gt;G11),1, IF(AND(U10=U12,U10=U13,U11&lt;&gt;U11,AA10=AA12,AB10=AB12,,E12&gt;G11),1,IF(AND(U10=U12,U10=U13,AA10=AA13,AB10=AB13,G14&gt;E14),1,0))))))</f>
        <v>0</v>
      </c>
      <c r="AD10" s="193">
        <f>Z10+AA10/10^2+AB10/10^4+AC10/10^6</f>
        <v>0</v>
      </c>
      <c r="AE10" s="68" t="str">
        <f>M10</f>
        <v>Spanje</v>
      </c>
      <c r="AF10" s="51"/>
      <c r="AG10" s="67">
        <f>AD10+AF10/10^8</f>
        <v>0</v>
      </c>
      <c r="AH10" s="101"/>
      <c r="AI10" s="28"/>
      <c r="AJ10" s="28"/>
      <c r="AK10" s="28"/>
      <c r="AL10" s="109"/>
      <c r="AM10" s="84" t="s">
        <v>62</v>
      </c>
      <c r="AN10" s="70" t="str">
        <f>K30</f>
        <v>derde groep E</v>
      </c>
      <c r="AO10" s="70" t="str">
        <f>K24</f>
        <v>derde groep D</v>
      </c>
      <c r="AP10" s="71" t="str">
        <f>K18</f>
        <v>derde groep C</v>
      </c>
      <c r="AQ10" s="84" t="str">
        <f>K6</f>
        <v>derde groep A</v>
      </c>
      <c r="AR10" s="21"/>
      <c r="AS10" s="261" t="s">
        <v>103</v>
      </c>
      <c r="AT10" s="116"/>
      <c r="AU10" s="116"/>
      <c r="AV10" s="116"/>
      <c r="AW10" s="260"/>
    </row>
    <row r="11" spans="1:49" x14ac:dyDescent="0.25">
      <c r="A11" s="353"/>
      <c r="B11" s="34">
        <v>45097</v>
      </c>
      <c r="C11" s="35" t="str">
        <f>M10</f>
        <v>Spanje</v>
      </c>
      <c r="D11" s="36" t="str">
        <f>M12</f>
        <v>Italië</v>
      </c>
      <c r="E11" s="56"/>
      <c r="F11" s="57" t="s">
        <v>40</v>
      </c>
      <c r="G11" s="58"/>
      <c r="H11" s="28"/>
      <c r="I11" s="28"/>
      <c r="J11" s="85">
        <v>2</v>
      </c>
      <c r="K11" s="86" t="str">
        <f>IF(COUNT(E9:G14)&lt;4,"tweede groep B",IF(COUNTIF(L10:L13,L11)&gt;1,INDEX(M1:M13,SMALL(IF(EXACT(L11,AG10:AG13),ROW(AG10:AG13)),1),0)&amp;"/"&amp;INDEX(M1:M13,SMALL(IF(EXACT(L11,AG10:AG13),ROW(AG10:AG13)),2),0),INDEX(AE10:AE13,MATCH(L11,AG10:AG13,0))))</f>
        <v>tweede groep B</v>
      </c>
      <c r="L11" s="92">
        <f>LARGE(AG10:AG13,2)</f>
        <v>0</v>
      </c>
      <c r="M11" s="75" t="s">
        <v>115</v>
      </c>
      <c r="N11" s="76">
        <f>IF(G9="",0,1)+IF(E12="",0,1)+IF(E13="",0,1)</f>
        <v>0</v>
      </c>
      <c r="O11" s="77">
        <f>IF(G9="",0,IF(G9&gt;E9,1,0))+IF(E12="",0,IF(E12&gt;G12,1,0))+IF(E13="",0,IF(E13&gt;G13,1,0))</f>
        <v>0</v>
      </c>
      <c r="P11" s="77">
        <f>IF(G9="",0,IF(G9=E9,1,0))+IF(E12="",0,IF(E12=G12,1,0))+IF(E13="",0,IF(E13=G13,1,0))</f>
        <v>0</v>
      </c>
      <c r="Q11" s="77">
        <f>N11-O11-P11</f>
        <v>0</v>
      </c>
      <c r="R11" s="78">
        <f>SUMIF(C3:C38,M11,E3:E38)+SUMIF(D3:D38,M11,G3:G38)</f>
        <v>0</v>
      </c>
      <c r="S11" s="79" t="s">
        <v>40</v>
      </c>
      <c r="T11" s="80">
        <f>SUMIF(C3:C38,M11,G3:G38)+SUMIF(D3:D38,M11,E3:E38)</f>
        <v>0</v>
      </c>
      <c r="U11" s="78">
        <f>O11*3+P11</f>
        <v>0</v>
      </c>
      <c r="V11" s="81">
        <f>R11-T11</f>
        <v>0</v>
      </c>
      <c r="W11" s="156">
        <f>U11+V11/10^4+R11/10^6</f>
        <v>0</v>
      </c>
      <c r="X11" s="185">
        <f>IF(W11=W10,G9-E9+(V11-V10)/10^2+(R11-R10)/10^4,0)+IF(W11=W12,E13-G13+(V11-V12)/10^2+(R11-R12)/10^4,0)+IF(W11=W13,E12-G12+(V11-V13)/10^2+(R11-R13)/10^4,0)</f>
        <v>0</v>
      </c>
      <c r="Y11" s="168">
        <f>IF(AND(U11=U10,U11&lt;&gt;U12,U11&lt;&gt;U13,G9&gt;E9),1,IF(AND(U11=U12,U11&lt;&gt;U10,U11&lt;&gt;U13,E13&gt;G13),1,IF(AND(U11=U13,U11&lt;&gt;U10,U11&lt;&gt;U12,E12&gt;G12),1,0)))</f>
        <v>0</v>
      </c>
      <c r="Z11" s="194">
        <f>W11+Y11/10^2</f>
        <v>0</v>
      </c>
      <c r="AA11" s="191">
        <f>IF(AND(U11=U10,U11=U12,U11&lt;&gt;U13),(G9+E13)-(E9+G13),IF(AND(U11=U10,U11=U13,U11&lt;&gt;U12),(G9+E12)-(E9+G12),IF(AND(U11=U12,U11=U13,U11&lt;&gt;U12),(E13+E12)-(G13+G12),0)))</f>
        <v>0</v>
      </c>
      <c r="AB11" s="192">
        <f>IF(AND(U11=U10,U11=U12,U11&lt;&gt;U13),(G9+E13),IF(AND(U11=U10,U11=U13,U11&lt;&gt;U12),(G9+E12),IF(AND(U11=U12,U11=U13,U11&lt;&gt;U12),(E13+E12),0)))</f>
        <v>0</v>
      </c>
      <c r="AC11" s="192">
        <f>IF(AND(U11=U10,U11=U13,U11&lt;&gt;U12,AA11=AA10,AB11=AB10,G9&gt;E9),1,IF(AND(U11=U10,U11=U13,U11&lt;&gt;U12, AA11=AA13,AB11=AB13,E12&gt;G12),1,IF(AND(U11=U10,U11=U12,U11&lt;&gt;U13,AA11=AA10,AB11=AB10,G9&gt;E9),1, IF(AND(U11=U10,U11=U12,U11&lt;&gt;U13,AA11=AA12,AB11=AB12,E13&gt;G13),1,IF(AND(U11=U12,U11=U13,AA11=AA12,AB11=AB13,E12&gt;G12),1,IF(AND(U11=U12,U11=U13,AA11=AA13,AB11=AB13,E12&gt;G12),1,0))))))</f>
        <v>0</v>
      </c>
      <c r="AD11" s="193">
        <f>Z11+AA11/10^2+AB11/10^4+AC11/10^6</f>
        <v>0</v>
      </c>
      <c r="AE11" s="68" t="str">
        <f>M11</f>
        <v>Kroatië</v>
      </c>
      <c r="AF11" s="51"/>
      <c r="AG11" s="82">
        <f>AD11+AF11/10^8</f>
        <v>0</v>
      </c>
      <c r="AH11" s="101"/>
      <c r="AI11" s="28"/>
      <c r="AJ11" s="28"/>
      <c r="AK11" s="28"/>
      <c r="AL11" s="109"/>
      <c r="AM11" s="84" t="s">
        <v>63</v>
      </c>
      <c r="AN11" s="70" t="str">
        <f>K36</f>
        <v>derde groep F</v>
      </c>
      <c r="AO11" s="70" t="str">
        <f>K24</f>
        <v>derde groep D</v>
      </c>
      <c r="AP11" s="71" t="str">
        <f>K18</f>
        <v>derde groep C</v>
      </c>
      <c r="AQ11" s="84" t="str">
        <f>K6</f>
        <v>derde groep A</v>
      </c>
      <c r="AR11" s="21"/>
      <c r="AS11" s="259"/>
      <c r="AT11" s="119"/>
      <c r="AU11" s="119"/>
      <c r="AV11" s="119"/>
      <c r="AW11" s="262"/>
    </row>
    <row r="12" spans="1:49" x14ac:dyDescent="0.25">
      <c r="A12" s="353"/>
      <c r="B12" s="34">
        <v>45096</v>
      </c>
      <c r="C12" s="35" t="str">
        <f>M11</f>
        <v>Kroatië</v>
      </c>
      <c r="D12" s="36" t="str">
        <f>M13</f>
        <v>Albanië</v>
      </c>
      <c r="E12" s="56"/>
      <c r="F12" s="57" t="s">
        <v>40</v>
      </c>
      <c r="G12" s="58"/>
      <c r="H12" s="28"/>
      <c r="I12" s="28"/>
      <c r="J12" s="59">
        <v>3</v>
      </c>
      <c r="K12" s="117" t="str">
        <f t="array" ref="K12">IF(COUNT(E9:G14)&lt;4,"derde groep B",IF(COUNTIF(L10:L13,L12)&gt;1,INDEX(M1:M13,SMALL(IF(EXACT(L12,AG10:AG13),ROW(AG10:AG13)),1),0)&amp;"/"&amp;INDEX(M1:M13,SMALL(IF(EXACT(L12,AG10:AG13),ROW(AG10:AG13)),2),0),INDEX(AE10:AE13,MATCH(L12,AG10:AG13,0))))</f>
        <v>derde groep B</v>
      </c>
      <c r="L12" s="87">
        <f>LARGE(AG10:AG13,3)</f>
        <v>0</v>
      </c>
      <c r="M12" s="75" t="s">
        <v>116</v>
      </c>
      <c r="N12" s="76">
        <f>IF(E10="",0,1)+IF(G11="",0,1)+IF(G13="",0,1)</f>
        <v>0</v>
      </c>
      <c r="O12" s="77">
        <f>IF(E10="",0,IF(E10&gt;G10,1,0))+IF(G11="",0,IF(G11&gt;E11,1,0))+IF(G13="",0,IF(G13&gt;E13,1,0))</f>
        <v>0</v>
      </c>
      <c r="P12" s="77">
        <f>IF(E10="",0,IF(E10=G10,1,0))+IF(G11="",0,IF(G11=E11,1,0))+IF(G13="",0,IF(G13=E13,1,0))</f>
        <v>0</v>
      </c>
      <c r="Q12" s="77">
        <f>N12-O12-P12</f>
        <v>0</v>
      </c>
      <c r="R12" s="78">
        <f>SUMIF(C3:C38,M12,E3:E38)+SUMIF(D3:D38,M12,G3:G38)</f>
        <v>0</v>
      </c>
      <c r="S12" s="79" t="s">
        <v>40</v>
      </c>
      <c r="T12" s="80">
        <f>SUMIF(C3:C38,M12,G3:G38)+SUMIF(D3:D38,M12,E3:E38)</f>
        <v>0</v>
      </c>
      <c r="U12" s="78">
        <f>O12*3+P12</f>
        <v>0</v>
      </c>
      <c r="V12" s="81">
        <f>R12-T12</f>
        <v>0</v>
      </c>
      <c r="W12" s="156">
        <f>U12+V12/10^4+R12/10^6</f>
        <v>0</v>
      </c>
      <c r="X12" s="185">
        <f>IF(W12=W10,G11-E11+(V12-V10)/10^2+(R12-R10)/10^4,0)+IF(W12=W11,G13-E13+(V12-V11)/10^2+(R12-R11)/10^4,0)+IF(W12=W13,E10-G10+(V12-V13)/10^2+(R12-R13)/10^4,0)</f>
        <v>0</v>
      </c>
      <c r="Y12" s="168">
        <f>IF(AND(U12=U10,U12&lt;&gt;U11,U12&lt;&gt;U13,G11&gt;E11),1,IF(AND(U12=U11,U12&lt;&gt;U10,U12&lt;&gt;U13,G13&gt;E13),1,IF(AND(U12=U13,U12&lt;&gt;U10,U12&lt;&gt;U11,E10&gt;G10),1,0)))</f>
        <v>0</v>
      </c>
      <c r="Z12" s="194">
        <f>W12+Y12/10^2</f>
        <v>0</v>
      </c>
      <c r="AA12" s="191">
        <f>IF(AND(U12=U10,U12=U11,U12&lt;&gt;U13),(G11+G13)-(E11+E13),IF(AND(U12=U10,U12=13,U12&lt;&gt;U11),(G11+E10)-(E11+G10),IF(AND(U12=U11,U12=U13,U12&lt;&gt;U10),(G13+E10)-(E13+G10),0)))</f>
        <v>0</v>
      </c>
      <c r="AB12" s="192">
        <f>IF(AND(U12=U10,U12=U11,U12&lt;&gt;U13),(G11+G13),IF(AND(U12=U10,U12=13,U12&lt;&gt;U11),(G11+E10),IF(AND(U12=U11,U12=U13,U12&lt;&gt;U10),(G13+E10),0)))</f>
        <v>0</v>
      </c>
      <c r="AC12" s="192">
        <f>IF(AND(U12=U10,U12=U11,U12&lt;&gt;U13,AA12=AA10,AB12=AB10,G11&gt;E11),1,IF(AND(U12=U10,U12=U11,U12&lt;&gt;U13,AA12=AA11,AB12=AB11,G13&gt;E13),1, IF(AND(U12=U10,U12=U13,U12&lt;&gt;U11,AA12=AA10,AB12=AB10,G13&gt;G10),1,IF(AND(U12=U10,U12=U13,U12&lt;&gt;U11,AA12=AA13,AB12=AB13,E10&gt;G10),1,IF(AND(U12=U11,U12=U13,U12&lt;&gt;U10,AA12=AA11,AB12=AB11,G13&gt;E13),1,IF(AND(U12=5=U11,U12=U13,U12&lt;&gt;U10,AA12=AA13,AB12=AB13,E10&gt;G10),1,0))))))</f>
        <v>0</v>
      </c>
      <c r="AD12" s="193">
        <f>Z12+AA12/10^2+AB12/10^4+AC12/10^6</f>
        <v>0</v>
      </c>
      <c r="AE12" s="68" t="str">
        <f>M12</f>
        <v>Italië</v>
      </c>
      <c r="AF12" s="51"/>
      <c r="AG12" s="82">
        <f>AD12+AF12/10^8</f>
        <v>0</v>
      </c>
      <c r="AH12" s="88">
        <f>L12+ROW()/10^10</f>
        <v>1.2E-9</v>
      </c>
      <c r="AI12" s="89" t="str">
        <f>IF(AND(COUNT(E$3:G$38)=72,COUNTIF(AH$6:AH$36,AH12)&gt;1,RANK(AH12,AH$6:AH$36)&lt;=4),K12,"")</f>
        <v/>
      </c>
      <c r="AJ12" s="51"/>
      <c r="AK12" s="90">
        <f>IF(K12=M10,Z10,IF(K12=M11,Z11,IF(K12=M12,Z12,IF(K12=M13,Z13,0))))</f>
        <v>0</v>
      </c>
      <c r="AL12" s="71" t="str">
        <f>IF(RANK(AK12,AK$6:AK$36)&lt;=4,K12,"")</f>
        <v>derde groep B</v>
      </c>
      <c r="AM12" s="84" t="s">
        <v>64</v>
      </c>
      <c r="AN12" s="70" t="str">
        <f>K30</f>
        <v>derde groep E</v>
      </c>
      <c r="AO12" s="70" t="str">
        <f>K36</f>
        <v>derde groep F</v>
      </c>
      <c r="AP12" s="71" t="str">
        <f>K18</f>
        <v>derde groep C</v>
      </c>
      <c r="AQ12" s="84" t="str">
        <f>K6</f>
        <v>derde groep A</v>
      </c>
      <c r="AR12" s="21"/>
      <c r="AS12" s="261" t="s">
        <v>104</v>
      </c>
      <c r="AT12" s="119"/>
      <c r="AU12" s="119"/>
      <c r="AV12" s="119"/>
      <c r="AW12" s="262"/>
    </row>
    <row r="13" spans="1:49" ht="15" customHeight="1" x14ac:dyDescent="0.25">
      <c r="A13" s="353"/>
      <c r="B13" s="34">
        <v>45101</v>
      </c>
      <c r="C13" s="35" t="str">
        <f>M11</f>
        <v>Kroatië</v>
      </c>
      <c r="D13" s="36" t="str">
        <f>M12</f>
        <v>Italië</v>
      </c>
      <c r="E13" s="56"/>
      <c r="F13" s="57" t="s">
        <v>40</v>
      </c>
      <c r="G13" s="58"/>
      <c r="H13" s="28"/>
      <c r="I13" s="28"/>
      <c r="J13" s="72">
        <v>4</v>
      </c>
      <c r="K13" s="91" t="str">
        <f t="array" ref="K13">IF(COUNT(E9:G14)&lt;4,"",IF(COUNTIF(L10:L13,L13)&gt;1,INDEX(M1:M13,SMALL(IF(EXACT(L13,AG10:AG13),ROW(AG10:AG13)),1),0)&amp;"/"&amp;INDEX(M1:M13,SMALL(IF(EXACT(L13,AG10:AG13),ROW(AG10:AG13)),2),0),INDEX(AE10:AE13,MATCH(L13,AG10:AG13,0))))</f>
        <v/>
      </c>
      <c r="L13" s="92">
        <f>LARGE(AG10:AG13,4)</f>
        <v>0</v>
      </c>
      <c r="M13" s="93" t="s">
        <v>117</v>
      </c>
      <c r="N13" s="94">
        <f>IF(G10="",0,1)+IF(G12="",0,1)+IF(E14="",0,1)</f>
        <v>0</v>
      </c>
      <c r="O13" s="95">
        <f>IF(G10="",0,IF(G10&gt;E10,1,0))+IF(G12="",0,IF(G12&gt;E12,1,0))+IF(E14="",0,IF(E14&gt;G14,1,0))</f>
        <v>0</v>
      </c>
      <c r="P13" s="95">
        <f>IF(G10="",0,IF(G10=E10,1,0))+IF(G12="",0,IF(G12=E12,1,0))+IF(E14="",0,IF(E14=G14,1,0))</f>
        <v>0</v>
      </c>
      <c r="Q13" s="95">
        <f>N13-O13-P13</f>
        <v>0</v>
      </c>
      <c r="R13" s="96">
        <f>SUMIF(C3:C38,M13,E3:E38)+SUMIF(D3:D38,M13,G3:G38)</f>
        <v>0</v>
      </c>
      <c r="S13" s="97" t="s">
        <v>40</v>
      </c>
      <c r="T13" s="98">
        <f>SUMIF(C3:C38,M13,G3:G38)+SUMIF(D3:D38,M13,E3:E38)</f>
        <v>0</v>
      </c>
      <c r="U13" s="96">
        <f>O13*3+P13</f>
        <v>0</v>
      </c>
      <c r="V13" s="99">
        <f>R13-T13</f>
        <v>0</v>
      </c>
      <c r="W13" s="157">
        <f>U13+V13/10^4+R13/10^6</f>
        <v>0</v>
      </c>
      <c r="X13" s="186">
        <f>IF(W13=W10,E14-G14+(V13-V10)/10^2+(R13-R10)/10^4,0)+IF(W13=W11,G12-E12+(V13-V11)/10^2+(R13-R11)/10^4,0)+IF(W13=W12,G10-E10+(V13-V12)/10^2+(R13-R12)/10^4,0)</f>
        <v>0</v>
      </c>
      <c r="Y13" s="168">
        <f>IF(AND(U13=U10,U13&lt;&gt;U11,U13&lt;&gt;U12,E14&gt;G14),1,IF(AND(U13=U11,U13&lt;&gt;U10,U13&lt;&gt;U12,G12&gt;E12),1,IF(AND(U13=U12,U13&lt;&gt;U10,U13&lt;&gt;U11,G10&gt;E10),1,0)))</f>
        <v>0</v>
      </c>
      <c r="Z13" s="195">
        <f>W13+Y13/10^2</f>
        <v>0</v>
      </c>
      <c r="AA13" s="196">
        <f>IF(AND(U13=U10,U13=U11,U13&lt;&gt;U12),(E14+G12)-(G14+E12),IF(AND(U13=U10,U13=U12,U13&lt;&gt;U11),(E14+G10)-(G14+E10),IF(AND(U13=U11,U13=U12,U13&lt;&gt;U10),(G12+G10)-(E12+E10),0)))</f>
        <v>0</v>
      </c>
      <c r="AB13" s="192">
        <f>IF(AND(U13=U10,U13=U11,U13&lt;&gt;U12),(E14+G12),IF(AND(U13=U10,U13=U12,U13&lt;&gt;U11),(E14+G10),IF(AND(U13=U11,U13=U12,U13&lt;&gt;U10),(G12+G10),0)))</f>
        <v>0</v>
      </c>
      <c r="AC13" s="192">
        <f>IF(AND(U13=U10,U13=U11,U13&lt;&gt;U12,AA13=AA10,AB13=AB10,E14&gt;G14),1,IF(AND(U13=U10,U13=U11,U13&lt;&gt;6,AA13=AA11,AB13=AB11,G12&gt;E12),1,IF(AND(U13=U10,U13=U12,U13&lt;&gt;U11,AA13=AA10,AB13=AB10,E14&lt;&gt;G14),1,IF(AND(U13=U10,U13=U12,U13&lt;&gt;U11,AA13=AA12,AB13=AB12,G10&gt;E10),1,IF(AND(U13=U11,U13=U12,U13&lt;&gt;U10,AA13=AA11,AAB13=AB11,G12&gt;E12),1,IF(AND(U13=U11,U13=U12=U13&lt;&gt;U10,AA13=AA12,AB13=AB12,G10&gt;E10),1,0))))))</f>
        <v>0</v>
      </c>
      <c r="AD13" s="193">
        <f>Z13+AA13/10^2+AB13/10^4+AC13/10^6</f>
        <v>0</v>
      </c>
      <c r="AE13" s="68" t="str">
        <f>M13</f>
        <v>Albanië</v>
      </c>
      <c r="AF13" s="51"/>
      <c r="AG13" s="100">
        <f>AD13+AF13/10^8</f>
        <v>0</v>
      </c>
      <c r="AH13" s="101"/>
      <c r="AI13" s="28"/>
      <c r="AJ13" s="28"/>
      <c r="AK13" s="28"/>
      <c r="AL13" s="102"/>
      <c r="AM13" s="84" t="s">
        <v>65</v>
      </c>
      <c r="AN13" s="70" t="str">
        <f>K30</f>
        <v>derde groep E</v>
      </c>
      <c r="AO13" s="70" t="str">
        <f>K36</f>
        <v>derde groep F</v>
      </c>
      <c r="AP13" s="71" t="str">
        <f>K24</f>
        <v>derde groep D</v>
      </c>
      <c r="AQ13" s="84" t="str">
        <f>K6</f>
        <v>derde groep A</v>
      </c>
      <c r="AR13" s="21"/>
      <c r="AS13" s="263"/>
      <c r="AT13" s="235"/>
      <c r="AU13" s="235"/>
      <c r="AV13" s="235"/>
      <c r="AW13" s="257"/>
    </row>
    <row r="14" spans="1:49" ht="15.75" customHeight="1" thickBot="1" x14ac:dyDescent="0.3">
      <c r="A14" s="354"/>
      <c r="B14" s="103">
        <v>45101</v>
      </c>
      <c r="C14" s="104" t="str">
        <f>M13</f>
        <v>Albanië</v>
      </c>
      <c r="D14" s="105" t="str">
        <f>M10</f>
        <v>Spanje</v>
      </c>
      <c r="E14" s="106"/>
      <c r="F14" s="107" t="s">
        <v>40</v>
      </c>
      <c r="G14" s="108"/>
      <c r="H14" s="28"/>
      <c r="I14" s="28"/>
      <c r="J14" s="51"/>
      <c r="K14" s="52"/>
      <c r="L14" s="120"/>
      <c r="M14" s="43"/>
      <c r="N14" s="52"/>
      <c r="O14" s="52"/>
      <c r="P14" s="52"/>
      <c r="Q14" s="52"/>
      <c r="R14" s="52"/>
      <c r="S14" s="51"/>
      <c r="T14" s="51"/>
      <c r="U14" s="109"/>
      <c r="V14" s="109"/>
      <c r="W14" s="158"/>
      <c r="X14" s="158"/>
      <c r="Y14" s="158"/>
      <c r="Z14" s="158"/>
      <c r="AA14" s="109"/>
      <c r="AB14" s="109"/>
      <c r="AC14" s="109"/>
      <c r="AD14" s="174"/>
      <c r="AE14" s="110"/>
      <c r="AF14" s="52"/>
      <c r="AG14" s="52"/>
      <c r="AH14" s="101"/>
      <c r="AI14" s="28"/>
      <c r="AJ14" s="28"/>
      <c r="AK14" s="28"/>
      <c r="AL14" s="102"/>
      <c r="AM14" s="84" t="s">
        <v>66</v>
      </c>
      <c r="AN14" s="70" t="str">
        <f>K30</f>
        <v>derde groep E</v>
      </c>
      <c r="AO14" s="70" t="str">
        <f>K24</f>
        <v>derde groep D</v>
      </c>
      <c r="AP14" s="71" t="str">
        <f>K12</f>
        <v>derde groep B</v>
      </c>
      <c r="AQ14" s="84" t="str">
        <f>K18</f>
        <v>derde groep C</v>
      </c>
      <c r="AR14" s="21"/>
      <c r="AS14" s="264" t="s">
        <v>105</v>
      </c>
      <c r="AT14" s="235"/>
      <c r="AU14" s="235"/>
      <c r="AV14" s="235"/>
      <c r="AW14" s="257"/>
    </row>
    <row r="15" spans="1:49" ht="15" customHeight="1" x14ac:dyDescent="0.25">
      <c r="A15" s="355" t="s">
        <v>67</v>
      </c>
      <c r="B15" s="123">
        <v>166</v>
      </c>
      <c r="C15" s="111" t="str">
        <f>M16</f>
        <v>Slovenië</v>
      </c>
      <c r="D15" s="112" t="str">
        <f>M17</f>
        <v>Denemarken</v>
      </c>
      <c r="E15" s="37"/>
      <c r="F15" s="38" t="s">
        <v>40</v>
      </c>
      <c r="G15" s="39"/>
      <c r="H15" s="28"/>
      <c r="I15" s="28"/>
      <c r="J15" s="40"/>
      <c r="K15" s="114" t="s">
        <v>67</v>
      </c>
      <c r="L15" s="42" t="s">
        <v>41</v>
      </c>
      <c r="M15" s="115"/>
      <c r="N15" s="44" t="s">
        <v>42</v>
      </c>
      <c r="O15" s="45" t="s">
        <v>43</v>
      </c>
      <c r="P15" s="45" t="s">
        <v>44</v>
      </c>
      <c r="Q15" s="45" t="s">
        <v>45</v>
      </c>
      <c r="R15" s="46" t="s">
        <v>46</v>
      </c>
      <c r="S15" s="47"/>
      <c r="T15" s="48" t="s">
        <v>40</v>
      </c>
      <c r="U15" s="49" t="s">
        <v>47</v>
      </c>
      <c r="V15" s="50" t="s">
        <v>48</v>
      </c>
      <c r="W15" s="154" t="s">
        <v>41</v>
      </c>
      <c r="X15" s="183" t="s">
        <v>49</v>
      </c>
      <c r="Y15" s="165" t="s">
        <v>97</v>
      </c>
      <c r="Z15" s="154" t="s">
        <v>41</v>
      </c>
      <c r="AA15" s="163" t="s">
        <v>93</v>
      </c>
      <c r="AB15" s="164" t="s">
        <v>94</v>
      </c>
      <c r="AC15" s="164" t="s">
        <v>96</v>
      </c>
      <c r="AD15" s="182" t="s">
        <v>95</v>
      </c>
      <c r="AE15" s="51" t="str">
        <f>IF(AND(COUNT(E15:G20)=12,OR(AD16=AD17,AD16=AD18,AD16=AD19,AD17=AD18,AD17=AD19,AD18=AD19)),"loten:","")</f>
        <v/>
      </c>
      <c r="AF15" s="52"/>
      <c r="AG15" s="52"/>
      <c r="AH15" s="101"/>
      <c r="AI15" s="28"/>
      <c r="AJ15" s="28"/>
      <c r="AK15" s="28"/>
      <c r="AL15" s="109"/>
      <c r="AM15" s="84" t="s">
        <v>68</v>
      </c>
      <c r="AN15" s="70" t="str">
        <f>K36</f>
        <v>derde groep F</v>
      </c>
      <c r="AO15" s="70" t="str">
        <f>K24</f>
        <v>derde groep D</v>
      </c>
      <c r="AP15" s="71" t="str">
        <f>K18</f>
        <v>derde groep C</v>
      </c>
      <c r="AQ15" s="84" t="str">
        <f>K12</f>
        <v>derde groep B</v>
      </c>
      <c r="AR15" s="21"/>
      <c r="AS15" s="259"/>
      <c r="AT15" s="235"/>
      <c r="AU15" s="235"/>
      <c r="AV15" s="235"/>
      <c r="AW15" s="257"/>
    </row>
    <row r="16" spans="1:49" ht="15" customHeight="1" x14ac:dyDescent="0.25">
      <c r="A16" s="353"/>
      <c r="B16" s="34">
        <v>45093</v>
      </c>
      <c r="C16" s="35" t="str">
        <f>M18</f>
        <v>Servië</v>
      </c>
      <c r="D16" s="36" t="str">
        <f>M19</f>
        <v>Engeland</v>
      </c>
      <c r="E16" s="56"/>
      <c r="F16" s="57" t="s">
        <v>40</v>
      </c>
      <c r="G16" s="58"/>
      <c r="H16" s="28"/>
      <c r="I16" s="28"/>
      <c r="J16" s="59">
        <v>1</v>
      </c>
      <c r="K16" s="60" t="str">
        <f t="array" ref="K16">IF(COUNT(E15:G20)&lt;4,"winnaar groep C",IF(COUNTIF(L16:L19,L16)&gt;1,INDEX(M1:M19,SMALL(IF(EXACT(L16,AG16:AG19),ROW(AG16:AG19)),1),0)&amp;"/"&amp;INDEX(M1:M19,SMALL(IF(EXACT(L16,AG16:AG19),ROW(AG16:AG19)),2),0),INDEX(AE16:AE19,MATCH(L16,AG16:AG19,0))))</f>
        <v>winnaar groep C</v>
      </c>
      <c r="L16" s="61">
        <f>LARGE(AG16:AG19,1)</f>
        <v>0</v>
      </c>
      <c r="M16" s="62" t="s">
        <v>118</v>
      </c>
      <c r="N16" s="40">
        <f>IF(E15="",0,1)+IF(E17="",0,1)+IF(G20="",0,1)</f>
        <v>0</v>
      </c>
      <c r="O16" s="63">
        <f>IF(E15="",0,IF(E15&gt;G15,1,0))+IF(E17="",0,IF(E17&gt;G17,1,0))+IF(G20="",0,IF(G20&gt;E20,1,0))</f>
        <v>0</v>
      </c>
      <c r="P16" s="63">
        <f>IF(E15="",0,IF(E15=G15,1,0))+IF(E17="",0,IF(E17=G17,1,0))+IF(G20="",0,IF(G20=E20,1,0))</f>
        <v>0</v>
      </c>
      <c r="Q16" s="63">
        <f>N16-O16-P16</f>
        <v>0</v>
      </c>
      <c r="R16" s="64">
        <f>SUMIF(C3:C38,M16,E3:E38)+SUMIF(D3:D38,M16,G3:G38)</f>
        <v>0</v>
      </c>
      <c r="S16" s="49" t="s">
        <v>40</v>
      </c>
      <c r="T16" s="65">
        <f>SUMIF(C3:C38,M16,G3:G38)+SUMIF(D3:D38,M16,E3:E38)</f>
        <v>0</v>
      </c>
      <c r="U16" s="64">
        <f>O16*3+P16</f>
        <v>0</v>
      </c>
      <c r="V16" s="66">
        <f>R16-T16</f>
        <v>0</v>
      </c>
      <c r="W16" s="155">
        <f>U16+V16/10^4+R16/10^6</f>
        <v>0</v>
      </c>
      <c r="X16" s="184">
        <f>IF(W16=W17,E15-G15+(V16-V17)/10^2+(R16-R17)/10^4,0)+IF(W16=W18,E17-G17+(V16-V18)/10^2+(R16-R18)/10^4,0)+IF(W16=W19,G20-E20+(V16-V19)/10^2+(R16-R19)/10^4,0)</f>
        <v>0</v>
      </c>
      <c r="Y16" s="168">
        <f>IF(AND(U16=U17,U16&lt;&gt;U18,U16&lt;&gt;U19,E15&gt;G15),1,IF(AND(U16=U18,U16&lt;&gt;U17,U16&lt;&gt;U19,E17&gt;G17),1,IF(AND(U16=U19,U16&lt;&gt;U17,U16&lt;&gt;U18,G20&gt;E20),1,0)))</f>
        <v>0</v>
      </c>
      <c r="Z16" s="187">
        <f>W16+Y16/10^2</f>
        <v>0</v>
      </c>
      <c r="AA16" s="166">
        <f>IF(AND(U16=U17,U16=U18,U16&lt;&gt;U19),(E15+E17)-(G15+G17),IF(AND(U16=U17,U16=U19,U16&lt;&gt;U18),(E15+G20)-(G15+E20),IF(AND(U16=U18,U16=U19,U16&lt;&gt;U17),(E17+G20)-(G17+E20),0)))</f>
        <v>0</v>
      </c>
      <c r="AB16" s="167">
        <f>IF(AND(U16=U17,U16=U18,U16&lt;&gt;U19),(E15+E17),IF(AND(U16=U17,U16=U19,U16&lt;&gt;U18),(E15+G20),IF(AND(U16=U18,U16=U19,U16&lt;&gt;U17),(E17+G20),0)))</f>
        <v>0</v>
      </c>
      <c r="AC16" s="167">
        <f xml:space="preserve">  IF(AND(U16=U17,U16=U19,U16&lt;&gt;U18,AA16=AA17,AB16=AB17,E15&gt;G15),1, IF(AND(U16=U17,U16=U19,U16&lt;&gt;U18,AA16=AA19,AB16=AB19,G20&gt;E20),1, IF(AND(U16=U17,U16=U18,U16&lt;&gt;U19, AA16=AA17,AB16=AB17,       E15&gt;G15),1,IF(AND(U16=U17,U16=U18,U16&lt;&gt;U19,AA16=AA18,AB16=AB18,     E17&gt;G17),1, IF(AND(U16=U18,U16=U19,U17&lt;&gt;U17,AA16=AA18,AB16=AB18,,E18&gt;G17),1,IF(AND(U16=U18,U16=U19,AA16=AA19,AB16=AB19,G20&gt;E20),1,0))))))</f>
        <v>0</v>
      </c>
      <c r="AD16" s="177">
        <f>Z16+AA16+AB16/10+AC16/10^2</f>
        <v>0</v>
      </c>
      <c r="AE16" s="68" t="str">
        <f>M16</f>
        <v>Slovenië</v>
      </c>
      <c r="AF16" s="51"/>
      <c r="AG16" s="67">
        <f>AD16+AF16/10^8</f>
        <v>0</v>
      </c>
      <c r="AH16" s="101"/>
      <c r="AI16" s="28"/>
      <c r="AJ16" s="28"/>
      <c r="AK16" s="28"/>
      <c r="AL16" s="109"/>
      <c r="AM16" s="84" t="s">
        <v>69</v>
      </c>
      <c r="AN16" s="70" t="str">
        <f>K36</f>
        <v>derde groep F</v>
      </c>
      <c r="AO16" s="70" t="str">
        <f>K30</f>
        <v>derde groep E</v>
      </c>
      <c r="AP16" s="71" t="str">
        <f>K18</f>
        <v>derde groep C</v>
      </c>
      <c r="AQ16" s="84" t="str">
        <f>K12</f>
        <v>derde groep B</v>
      </c>
      <c r="AR16" s="21"/>
      <c r="AS16" s="259"/>
      <c r="AT16" s="235"/>
      <c r="AU16" s="235"/>
      <c r="AV16" s="235"/>
      <c r="AW16" s="257"/>
    </row>
    <row r="17" spans="1:49" x14ac:dyDescent="0.25">
      <c r="A17" s="353"/>
      <c r="B17" s="34">
        <v>45097</v>
      </c>
      <c r="C17" s="35" t="str">
        <f>M16</f>
        <v>Slovenië</v>
      </c>
      <c r="D17" s="36" t="str">
        <f>M18</f>
        <v>Servië</v>
      </c>
      <c r="E17" s="56"/>
      <c r="F17" s="57" t="s">
        <v>40</v>
      </c>
      <c r="G17" s="58"/>
      <c r="H17" s="28"/>
      <c r="I17" s="28"/>
      <c r="J17" s="72">
        <v>2</v>
      </c>
      <c r="K17" s="73" t="str">
        <f t="array" ref="K17">IF(COUNT(E15:G20)&lt;4,"tweede groep C",IF(COUNTIF(L16:L19,L17)&gt;1,INDEX(M1:M19,SMALL(IF(EXACT(L17,AG16:AG19),ROW(AG16:AG19)),1),0)&amp;"/"&amp;INDEX(M1:M19,SMALL(IF(EXACT(L17,AG16:AG19),ROW(AG16:AG19)),2),0),INDEX(AE16:AE19,MATCH(L17,AG16:AG19,0))))</f>
        <v>tweede groep C</v>
      </c>
      <c r="L17" s="74">
        <f>LARGE(AG16:AG19,2)</f>
        <v>0</v>
      </c>
      <c r="M17" s="75" t="s">
        <v>119</v>
      </c>
      <c r="N17" s="76">
        <f>IF(G15="",0,1)+IF(E18="",0,1)+IF(E19="",0,1)</f>
        <v>0</v>
      </c>
      <c r="O17" s="77">
        <f>IF(G15="",0,IF(G15&gt;E15,1,0))+IF(E18="",0,IF(E18&gt;G18,1,0))+IF(E19="",0,IF(E19&gt;G19,1,0))</f>
        <v>0</v>
      </c>
      <c r="P17" s="77">
        <f>IF(G15="",0,IF(G15=E15,1,0))+IF(E18="",0,IF(E18=G18,1,0))+IF(E19="",0,IF(E19=G19,1,0))</f>
        <v>0</v>
      </c>
      <c r="Q17" s="77">
        <f>N17-O17-P17</f>
        <v>0</v>
      </c>
      <c r="R17" s="78">
        <f>SUMIF(C3:C38,M17,E3:E38)+SUMIF(D3:D38,M17,G3:G38)</f>
        <v>0</v>
      </c>
      <c r="S17" s="79" t="s">
        <v>40</v>
      </c>
      <c r="T17" s="80">
        <f>SUMIF(C3:C38,M17,G3:G38)+SUMIF(D3:D38,M17,E3:E38)</f>
        <v>0</v>
      </c>
      <c r="U17" s="78">
        <f>O17*3+P17</f>
        <v>0</v>
      </c>
      <c r="V17" s="81">
        <f>R17-T17</f>
        <v>0</v>
      </c>
      <c r="W17" s="156">
        <f>U17+V17/10^4+R17/10^6</f>
        <v>0</v>
      </c>
      <c r="X17" s="185">
        <f>IF(W17=W16,G15-E15+(V17-V16)/10^2+(R17-R16)/10^4,0)+IF(W17=W18,E19-G19+(V17-V18)/10^2+(R17-R18)/10^4,0)+IF(W17=W19,E18-G18+(V17-V19)/10^2+(R17-R19)/10^4,0)</f>
        <v>0</v>
      </c>
      <c r="Y17" s="168">
        <f>IF(AND(U17=U16,U17&lt;&gt;U18,U17&lt;&gt;U19,G15&gt;E15),1,IF(AND(U17=U18,U17&lt;&gt;U16,U17&lt;&gt;U19,E19&gt;G19),1,IF(AND(U17=U19,U17&lt;&gt;U16,U17&lt;&gt;U18,E18&gt;G18),1,0)))</f>
        <v>0</v>
      </c>
      <c r="Z17" s="188">
        <f>W17+Y17/10^2</f>
        <v>0</v>
      </c>
      <c r="AA17" s="166">
        <f>IF(AND(U17=U16,U17=U18,U17&lt;&gt;U19),(G15+E19)-(E15+G19),IF(AND(U17=U16,U17=U19,U17&lt;&gt;U18),(G15+E18)-(E15+G18),IF(AND(U17=U18,U17=U19,U17&lt;&gt;U18),(E19+E18)-(G19+G18),0)))</f>
        <v>0</v>
      </c>
      <c r="AB17" s="167">
        <f>IF(AND(U17=U16,U17=U18,U17&lt;&gt;U19),(G15+E19),IF(AND(U17=U16,U17=U19,U17&lt;&gt;U18),(G15+E18),IF(AND(U17=U18,U17=U19,U17&lt;&gt;U18),(E19+E18),0)))</f>
        <v>0</v>
      </c>
      <c r="AC17" s="167">
        <f>IF(AND(U17=U16,U17=U19,U17&lt;&gt;U18,AA17=AA16,AB17=AB16,G15&gt;E15),1,IF(AND(U17=U16,U17=U19,U17&lt;&gt;U18, AA17=AA19,AB17=AB19,E18&gt;G18),1,IF(AND(U17=U16,U17=U18,U17&lt;&gt;U19,AA17=AA16,AB17=AB16,G15&gt;E15),1, IF(AND(U17=U16,U17=U18,U17&lt;&gt;U19,AA17=AA18,AB17=AB18,E19&gt;G19),1,IF(AND(U17=U18,U17=U19,AA17=AA18,AB17=AB19,E18&gt;G18),1,IF(AND(U17=U18,U17=U19,AA17=AA19,AB17=AB19,E18&gt;G18),1,0))))))</f>
        <v>0</v>
      </c>
      <c r="AD17" s="177">
        <f>Z17+AA17+AB17/10+AC17/10^2</f>
        <v>0</v>
      </c>
      <c r="AE17" s="68" t="str">
        <f>M17</f>
        <v>Denemarken</v>
      </c>
      <c r="AF17" s="51"/>
      <c r="AG17" s="82">
        <f>AD17+AF17/10^8</f>
        <v>0</v>
      </c>
      <c r="AH17" s="101"/>
      <c r="AI17" s="28"/>
      <c r="AJ17" s="28"/>
      <c r="AK17" s="28"/>
      <c r="AL17" s="109"/>
      <c r="AM17" s="84" t="s">
        <v>70</v>
      </c>
      <c r="AN17" s="70" t="str">
        <f>K36</f>
        <v>derde groep F</v>
      </c>
      <c r="AO17" s="70" t="str">
        <f>K30</f>
        <v>derde groep E</v>
      </c>
      <c r="AP17" s="71" t="str">
        <f>K24</f>
        <v>derde groep D</v>
      </c>
      <c r="AQ17" s="84" t="str">
        <f>K12</f>
        <v>derde groep B</v>
      </c>
      <c r="AR17" s="21"/>
      <c r="AS17" s="265"/>
      <c r="AT17" s="266"/>
      <c r="AU17" s="266"/>
      <c r="AV17" s="266"/>
      <c r="AW17" s="267"/>
    </row>
    <row r="18" spans="1:49" x14ac:dyDescent="0.25">
      <c r="A18" s="353"/>
      <c r="B18" s="34">
        <v>45097</v>
      </c>
      <c r="C18" s="35" t="str">
        <f>M17</f>
        <v>Denemarken</v>
      </c>
      <c r="D18" s="36" t="str">
        <f>M19</f>
        <v>Engeland</v>
      </c>
      <c r="E18" s="56"/>
      <c r="F18" s="57" t="s">
        <v>40</v>
      </c>
      <c r="G18" s="58"/>
      <c r="H18" s="28"/>
      <c r="I18" s="28"/>
      <c r="J18" s="85">
        <v>3</v>
      </c>
      <c r="K18" s="86" t="str">
        <f t="array" ref="K18">IF(COUNT(E15:G20)&lt;4,"derde groep C",IF(COUNTIF(L16:L19,L18)&gt;1,INDEX(M1:M19,SMALL(IF(EXACT(L18,AG16:AG19),ROW(AG16:AG19)),1),0)&amp;"/"&amp;INDEX(M1:M19,SMALL(IF(EXACT(L18,AG16:AG19),ROW(AG16:AG19)),2),0),INDEX(AE16:AE19,MATCH(L18,AG16:AG19,0))))</f>
        <v>derde groep C</v>
      </c>
      <c r="L18" s="87">
        <f>LARGE(AG16:AG19,3)</f>
        <v>0</v>
      </c>
      <c r="M18" s="75" t="s">
        <v>120</v>
      </c>
      <c r="N18" s="76">
        <f>IF(E16="",0,1)+IF(G17="",0,1)+IF(G19="",0,1)</f>
        <v>0</v>
      </c>
      <c r="O18" s="77">
        <f>IF(E16="",0,IF(E16&gt;G16,1,0))+IF(G17="",0,IF(G17&gt;E17,1,0))+IF(G19="",0,IF(G19&gt;E19,1,0))</f>
        <v>0</v>
      </c>
      <c r="P18" s="77">
        <f>IF(E16="",0,IF(E16=G16,1,0))+IF(G17="",0,IF(G17=E17,1,0))+IF(G19="",0,IF(G19=E19,1,0))</f>
        <v>0</v>
      </c>
      <c r="Q18" s="77">
        <f>N18-O18-P18</f>
        <v>0</v>
      </c>
      <c r="R18" s="78">
        <f>SUMIF(C3:C38,M18,E3:E38)+SUMIF(D3:D38,M18,G3:G38)</f>
        <v>0</v>
      </c>
      <c r="S18" s="79" t="s">
        <v>40</v>
      </c>
      <c r="T18" s="80">
        <f>SUMIF(C3:C38,M18,G3:G38)+SUMIF(D3:D38,M18,E3:E38)</f>
        <v>0</v>
      </c>
      <c r="U18" s="78">
        <f>O18*3+P18</f>
        <v>0</v>
      </c>
      <c r="V18" s="81">
        <f>R18-T18</f>
        <v>0</v>
      </c>
      <c r="W18" s="156">
        <f>U18+V18/10^4+R18/10^6</f>
        <v>0</v>
      </c>
      <c r="X18" s="185">
        <f>IF(W18=W16,G17-E17+(V18-V16)/10^2+(R18-R16)/10^4,0)+IF(W18=W17,G19-E19+(V18-V17)/10^2+(R18-R17)/10^4,0)+IF(W18=W19,E16-G16+(V18-V19)/10^2+(R18-R19)/10^4,0)</f>
        <v>0</v>
      </c>
      <c r="Y18" s="168">
        <f>IF(AND(U18=U16,U18&lt;&gt;U17,U18&lt;&gt;U19,G17&gt;E17),1,IF(AND(U18=U17,U18&lt;&gt;U16,U18&lt;&gt;U19,G19&gt;E19),1,IF(AND(U18=U19,U18&lt;&gt;U16,U18&lt;&gt;U17,E16&gt;G16),1,0)))</f>
        <v>0</v>
      </c>
      <c r="Z18" s="188">
        <f>W18+Y18/10^2</f>
        <v>0</v>
      </c>
      <c r="AA18" s="166">
        <f>IF(AND(U18=U16,U18=U17,U18&lt;&gt;U19),(G17+G19)-(E17+E19),IF(AND(U18=U16,U18=13,U18&lt;&gt;U17),(G17+E16)-(E17+G16),IF(AND(U18=U17,U18=U19,U18&lt;&gt;U16),(G19+E16)-(E19+G16),0)))</f>
        <v>0</v>
      </c>
      <c r="AB18" s="167">
        <f>IF(AND(U18=U16,U18=U17,U18&lt;&gt;U19),(G17+G19),IF(AND(U18=U16,U18=13,U18&lt;&gt;U17),(G17+E16),IF(AND(U18=U17,U18=U19,U18&lt;&gt;U16),(G19+E16),0)))</f>
        <v>0</v>
      </c>
      <c r="AC18" s="167">
        <f>IF(AND(U18=U16,U18=U17,U18&lt;&gt;U19,AA18=AA16,AB18=AB16,G17&gt;E17),1,IF(AND(U18=U16,U18=U17,U18&lt;&gt;U19,AA18=AA17,AB18=AB17,G19&gt;E19),1, IF(AND(U18=U16,U18=U19,U18&lt;&gt;U17,AA18=AA16,AB18=AB16,G19&gt;G16),1,IF(AND(U18=U16,U18=U19,U18&lt;&gt;U17,AA18=AA19,AB18=AB19,E16&gt;G16),1,IF(AND(U18=U17,U18=U19,U18&lt;&gt;U16,AA18=AA17,AB18=AB17,G19&gt;E19),1,IF(AND(U18=5=U17,U18=U19,U18&lt;&gt;U16,AA18=AA19,AB18=AB19,E16&gt;G16),1,0))))))</f>
        <v>0</v>
      </c>
      <c r="AD18" s="177">
        <f>Z18+AA18+AB18/10+AC18/10^2</f>
        <v>0</v>
      </c>
      <c r="AE18" s="68" t="str">
        <f>M18</f>
        <v>Servië</v>
      </c>
      <c r="AF18" s="51"/>
      <c r="AG18" s="82">
        <f>AD18+AF18/10^8</f>
        <v>0</v>
      </c>
      <c r="AH18" s="88">
        <f>L18+ROW()/10^10</f>
        <v>1.8E-9</v>
      </c>
      <c r="AI18" s="89" t="str">
        <f>IF(AND(COUNT(E$3:G$38)=72,COUNTIF(AH$6:AH$36,AH18)&gt;1,RANK(AH18,AH$6:AH$36)&lt;=4),K18,"")</f>
        <v/>
      </c>
      <c r="AJ18" s="51"/>
      <c r="AK18" s="90">
        <f>IF(K18=M16,Z16,IF(K18=M17,Z17,IF(K18=M18,Z18,IF(K18=M19,Z19,0))))</f>
        <v>0</v>
      </c>
      <c r="AL18" s="71" t="str">
        <f>IF(RANK(AK18,AK$6:AK$36)&lt;=4,K18,"")</f>
        <v>derde groep C</v>
      </c>
      <c r="AM18" s="84" t="s">
        <v>71</v>
      </c>
      <c r="AN18" s="70" t="str">
        <f>K36</f>
        <v>derde groep F</v>
      </c>
      <c r="AO18" s="70" t="str">
        <f>K30</f>
        <v>derde groep E</v>
      </c>
      <c r="AP18" s="71" t="str">
        <f>K24</f>
        <v>derde groep D</v>
      </c>
      <c r="AQ18" s="84" t="str">
        <f>K18</f>
        <v>derde groep C</v>
      </c>
      <c r="AR18" s="21"/>
      <c r="AS18" s="21"/>
      <c r="AT18" s="21"/>
      <c r="AU18" s="21"/>
      <c r="AV18" s="21"/>
      <c r="AW18" s="21"/>
    </row>
    <row r="19" spans="1:49" x14ac:dyDescent="0.25">
      <c r="A19" s="353"/>
      <c r="B19" s="34">
        <v>45102</v>
      </c>
      <c r="C19" s="35" t="str">
        <f>M17</f>
        <v>Denemarken</v>
      </c>
      <c r="D19" s="36" t="str">
        <f>M18</f>
        <v>Servië</v>
      </c>
      <c r="E19" s="56"/>
      <c r="F19" s="57" t="s">
        <v>40</v>
      </c>
      <c r="G19" s="58"/>
      <c r="H19" s="28"/>
      <c r="I19" s="28"/>
      <c r="J19" s="72">
        <v>4</v>
      </c>
      <c r="K19" s="91" t="str">
        <f t="array" ref="K19">IF(COUNT(E15:G20)&lt;4,"",IF(COUNTIF(L16:L19,L19)&gt;1,INDEX(M1:M19,SMALL(IF(EXACT(L19,AG16:AG19),ROW(AG16:AG19)),1),0)&amp;"/"&amp;INDEX(M1:M19,SMALL(IF(EXACT(L19,AG16:AG19),ROW(AG16:AG19)),2),0),INDEX(AE16:AE19,MATCH(L19,AG16:AG19,0))))</f>
        <v/>
      </c>
      <c r="L19" s="92">
        <f>LARGE(AG16:AG19,4)</f>
        <v>0</v>
      </c>
      <c r="M19" s="93" t="s">
        <v>121</v>
      </c>
      <c r="N19" s="94">
        <f>IF(G16="",0,1)+IF(G18="",0,1)+IF(E20="",0,1)</f>
        <v>0</v>
      </c>
      <c r="O19" s="95">
        <f>IF(G16="",0,IF(G16&gt;E16,1,0))+IF(G18="",0,IF(G18&gt;E18,1,0))+IF(E20="",0,IF(E20&gt;G20,1,0))</f>
        <v>0</v>
      </c>
      <c r="P19" s="95">
        <f>IF(G16="",0,IF(G16=E16,1,0))+IF(G18="",0,IF(G18=E18,1,0))+IF(E20="",0,IF(E20=G20,1,0))</f>
        <v>0</v>
      </c>
      <c r="Q19" s="95">
        <f>N19-O19-P19</f>
        <v>0</v>
      </c>
      <c r="R19" s="96">
        <f>SUMIF(C3:C38,M19,E3:E38)+SUMIF(D3:D38,M19,G3:G38)</f>
        <v>0</v>
      </c>
      <c r="S19" s="97" t="s">
        <v>40</v>
      </c>
      <c r="T19" s="98">
        <f>SUMIF(C3:C38,M19,G3:G38)+SUMIF(D3:D38,M19,E3:E38)</f>
        <v>0</v>
      </c>
      <c r="U19" s="96">
        <f>O19*3+P19</f>
        <v>0</v>
      </c>
      <c r="V19" s="99">
        <f>R19-T19</f>
        <v>0</v>
      </c>
      <c r="W19" s="157">
        <f>U19+V19/10^4+R19/10^6</f>
        <v>0</v>
      </c>
      <c r="X19" s="186">
        <f>IF(W19=W16,E20-G20+(V19-V16)/10^2+(R19-R16)/10^4,0)+IF(W19=W17,G18-E18+(V19-V17)/10^2+(R19-R17)/10^4,0)+IF(W19=W18,G16-E16+(V19-V18)/10^2+(R19-R18)/10^4,0)</f>
        <v>0</v>
      </c>
      <c r="Y19" s="168">
        <f>IF(AND(U19=U16,U19&lt;&gt;U17,U19&lt;&gt;U18,E20&gt;G20),1,IF(AND(U19=U17,U19&lt;&gt;U16,U19&lt;&gt;U18,G18&gt;E18),1,IF(AND(U19=U18,U19&lt;&gt;U16,U19&lt;&gt;U17,G16&gt;E16),1,0)))</f>
        <v>0</v>
      </c>
      <c r="Z19" s="189">
        <f>W19+Y19/10^2</f>
        <v>0</v>
      </c>
      <c r="AA19" s="169">
        <f>IF(AND(U19=U16,U19=U17,U19&lt;&gt;U18),(E20+G18)-(G20+E18),IF(AND(U19=U16,U19=U18,U19&lt;&gt;U17),(E20+G16)-(G20+E16),IF(AND(U19=U17,U19=U18,U19&lt;&gt;U16),(G18+G16)-(E18+E16),0)))</f>
        <v>0</v>
      </c>
      <c r="AB19" s="167">
        <f>IF(AND(U19=U16,U19=U17,U19&lt;&gt;U18),(E20+G18)-(G20+E18),IF(AND(U19=U16,U19=U18,U19&lt;&gt;U17),(E20+G16)-(G20+E16),IF(AND(U19=U17,U19=U18,U19&lt;&gt;U16),(G18+G16)-(E18+E16),0)))</f>
        <v>0</v>
      </c>
      <c r="AC19" s="167">
        <f>IF(AND(U19=U16,U19=U17,U19&lt;&gt;U18,AA19=AA16,AB19=AB16,E20&gt;G20),1,IF(AND(U19=U16,U19=U17,U19&lt;&gt;6,AA19=AA17,AB19=AB17,G18&gt;E18),1,IF(AND(U19=U16,U19=U18,U19&lt;&gt;U17,AA19=AA16,AB19=AB16,E20&lt;&gt;G20),1,IF(AND(U19=U16,U19=U18,U19&lt;&gt;U17,AA19=AA18,AB19=AB18,G16&gt;E16),1,IF(AND(U19=U17,U19=U18,U19&lt;&gt;U16,AA19=AA17,AAB19=AB17,G18&gt;E18),1,IF(AND(U19=U17,U19=U18=U19&lt;&gt;U16,AA19=AA18,AB19=AB18,G16&gt;E16),1,0))))))</f>
        <v>0</v>
      </c>
      <c r="AD19" s="177">
        <f>Z19+AA19+AB19/10+AC19/10^2</f>
        <v>0</v>
      </c>
      <c r="AE19" s="68" t="str">
        <f>M19</f>
        <v>Engeland</v>
      </c>
      <c r="AF19" s="51"/>
      <c r="AG19" s="100">
        <f>AD19+AF19/10^8</f>
        <v>0</v>
      </c>
      <c r="AH19" s="101"/>
      <c r="AI19" s="28"/>
      <c r="AJ19" s="28"/>
      <c r="AK19" s="28"/>
      <c r="AL19" s="102"/>
      <c r="AM19" s="84"/>
      <c r="AN19" s="70"/>
      <c r="AO19" s="70"/>
      <c r="AP19" s="71"/>
      <c r="AQ19" s="124"/>
      <c r="AR19" s="21"/>
      <c r="AS19" s="268" t="s">
        <v>106</v>
      </c>
      <c r="AT19" s="269"/>
      <c r="AU19" s="269"/>
      <c r="AV19" s="269"/>
      <c r="AW19" s="270"/>
    </row>
    <row r="20" spans="1:49" ht="15.75" thickBot="1" x14ac:dyDescent="0.3">
      <c r="A20" s="354"/>
      <c r="B20" s="103">
        <v>45102</v>
      </c>
      <c r="C20" s="104" t="str">
        <f>M19</f>
        <v>Engeland</v>
      </c>
      <c r="D20" s="105" t="str">
        <f>M16</f>
        <v>Slovenië</v>
      </c>
      <c r="E20" s="106"/>
      <c r="F20" s="107" t="s">
        <v>40</v>
      </c>
      <c r="G20" s="108"/>
      <c r="H20" s="28"/>
      <c r="I20" s="28"/>
      <c r="J20" s="51"/>
      <c r="K20" s="52"/>
      <c r="L20" s="120"/>
      <c r="M20" s="43"/>
      <c r="N20" s="52"/>
      <c r="O20" s="52"/>
      <c r="P20" s="52"/>
      <c r="Q20" s="52"/>
      <c r="R20" s="52"/>
      <c r="S20" s="51"/>
      <c r="T20" s="51"/>
      <c r="U20" s="109"/>
      <c r="V20" s="109"/>
      <c r="W20" s="158"/>
      <c r="X20" s="158"/>
      <c r="Y20" s="158"/>
      <c r="Z20" s="158"/>
      <c r="AA20" s="109"/>
      <c r="AB20" s="109"/>
      <c r="AC20" s="109"/>
      <c r="AD20" s="174"/>
      <c r="AE20" s="110"/>
      <c r="AF20" s="52"/>
      <c r="AG20" s="52"/>
      <c r="AH20" s="101"/>
      <c r="AI20" s="28"/>
      <c r="AJ20" s="28"/>
      <c r="AK20" s="28"/>
      <c r="AL20" s="102"/>
      <c r="AM20" s="125" t="str">
        <f>IF(RANK(AK6,AK6:AK36)&lt;=4,"A","")&amp;IF(RANK(AK12,AK6:AK36)&lt;=4,"B","")&amp;IF(RANK(AK18,AK6:AK36)&lt;=4,"C","")&amp;IF(RANK(AK24,AK6:AK36)&lt;=4,"D","")&amp;IF(RANK(AK30,AK6:AK36)&lt;=4,"E","")&amp;IF(RANK(AK36,AK6:AK36)&lt;=4,"F","")</f>
        <v>ABCDEF</v>
      </c>
      <c r="AN20" s="126" t="str">
        <f>IFERROR(VLOOKUP(AM20,AM4:AQ18,2,0),"")</f>
        <v/>
      </c>
      <c r="AO20" s="126" t="str">
        <f>IFERROR(VLOOKUP(AM20,AM4:AQ18,3,0),"")</f>
        <v/>
      </c>
      <c r="AP20" s="126" t="str">
        <f>IFERROR(VLOOKUP(AM20,AM4:AQ18,4,0),"")</f>
        <v/>
      </c>
      <c r="AQ20" s="126" t="str">
        <f>IFERROR(VLOOKUP(AM20,AM4:AQ18,5,0),"")</f>
        <v/>
      </c>
      <c r="AR20" s="21"/>
      <c r="AS20" s="271" t="s">
        <v>109</v>
      </c>
      <c r="AT20" s="199"/>
      <c r="AU20" s="199"/>
      <c r="AV20" s="237"/>
      <c r="AW20" s="272"/>
    </row>
    <row r="21" spans="1:49" ht="15.75" customHeight="1" x14ac:dyDescent="0.25">
      <c r="A21" s="355" t="s">
        <v>72</v>
      </c>
      <c r="B21" s="34">
        <v>45093</v>
      </c>
      <c r="C21" s="111" t="str">
        <f>M22</f>
        <v>Polen</v>
      </c>
      <c r="D21" s="112" t="str">
        <f>M23</f>
        <v>Nederland</v>
      </c>
      <c r="E21" s="37"/>
      <c r="F21" s="38" t="s">
        <v>40</v>
      </c>
      <c r="G21" s="39"/>
      <c r="H21" s="28"/>
      <c r="I21" s="28"/>
      <c r="J21" s="113"/>
      <c r="K21" s="114" t="s">
        <v>72</v>
      </c>
      <c r="L21" s="42" t="s">
        <v>41</v>
      </c>
      <c r="M21" s="115"/>
      <c r="N21" s="44" t="s">
        <v>42</v>
      </c>
      <c r="O21" s="45" t="s">
        <v>43</v>
      </c>
      <c r="P21" s="45" t="s">
        <v>44</v>
      </c>
      <c r="Q21" s="45" t="s">
        <v>45</v>
      </c>
      <c r="R21" s="46" t="s">
        <v>46</v>
      </c>
      <c r="S21" s="47"/>
      <c r="T21" s="48" t="s">
        <v>40</v>
      </c>
      <c r="U21" s="49" t="s">
        <v>47</v>
      </c>
      <c r="V21" s="50" t="s">
        <v>48</v>
      </c>
      <c r="W21" s="154" t="s">
        <v>41</v>
      </c>
      <c r="X21" s="183" t="s">
        <v>49</v>
      </c>
      <c r="Y21" s="165" t="s">
        <v>97</v>
      </c>
      <c r="Z21" s="154" t="s">
        <v>41</v>
      </c>
      <c r="AA21" s="163" t="s">
        <v>93</v>
      </c>
      <c r="AB21" s="164" t="s">
        <v>94</v>
      </c>
      <c r="AC21" s="164" t="s">
        <v>96</v>
      </c>
      <c r="AD21" s="182" t="s">
        <v>95</v>
      </c>
      <c r="AE21" s="51" t="str">
        <f>IF(AND(COUNT(E21:G26)=12,OR(AD22=AD23,AD22=AD24,AD22=AD25,AD23=AD24,AD23=AD25,AD24=AD25)),"loten:","")</f>
        <v/>
      </c>
      <c r="AF21" s="52"/>
      <c r="AG21" s="52"/>
      <c r="AH21" s="101"/>
      <c r="AI21" s="28"/>
      <c r="AJ21" s="28"/>
      <c r="AK21" s="28"/>
      <c r="AL21" s="127"/>
      <c r="AM21" s="21"/>
      <c r="AN21" s="21"/>
      <c r="AO21" s="21"/>
      <c r="AP21" s="21"/>
      <c r="AQ21" s="21"/>
      <c r="AR21" s="21"/>
      <c r="AS21" s="271" t="s">
        <v>107</v>
      </c>
      <c r="AT21" s="199"/>
      <c r="AU21" s="199"/>
      <c r="AV21" s="199"/>
      <c r="AW21" s="273"/>
    </row>
    <row r="22" spans="1:49" ht="15.75" customHeight="1" x14ac:dyDescent="0.25">
      <c r="A22" s="353"/>
      <c r="B22" s="34">
        <v>45094</v>
      </c>
      <c r="C22" s="35" t="str">
        <f>M24</f>
        <v>Oostenrijk</v>
      </c>
      <c r="D22" s="36" t="str">
        <f>M25</f>
        <v>Frankrijk</v>
      </c>
      <c r="E22" s="56"/>
      <c r="F22" s="57" t="s">
        <v>40</v>
      </c>
      <c r="G22" s="58"/>
      <c r="H22" s="28"/>
      <c r="I22" s="28"/>
      <c r="J22" s="59">
        <v>1</v>
      </c>
      <c r="K22" s="117" t="str">
        <f t="array" ref="K22">IF(COUNT(E21:G26)&lt;4,"winnaar groep D",IF(COUNTIF(L22:L25,L22)&gt;1,INDEX(M1:M25,SMALL(IF(EXACT(L22,AG22:AG25),ROW(AG22:AG25)),1),0)&amp;"/"&amp;INDEX(M1:M25,SMALL(IF(EXACT(L22,AG22:AG25),ROW(AG22:AG25)),2),0),INDEX(AE22:AE25,MATCH(L22,AG22:AG25,0))))</f>
        <v>winnaar groep D</v>
      </c>
      <c r="L22" s="61">
        <f>LARGE(AG22:AG25,1)</f>
        <v>0</v>
      </c>
      <c r="M22" s="62" t="s">
        <v>122</v>
      </c>
      <c r="N22" s="40">
        <f>IF(E21="",0,1)+IF(E23="",0,1)+IF(G26="",0,1)</f>
        <v>0</v>
      </c>
      <c r="O22" s="63">
        <f>IF(E21="",0,IF(E21&gt;G21,1,0))+IF(E23="",0,IF(E23&gt;G23,1,0))+IF(G26="",0,IF(G26&gt;E26,1,0))</f>
        <v>0</v>
      </c>
      <c r="P22" s="63">
        <f>IF(E21="",0,IF(E21=G21,1,0))+IF(E23="",0,IF(E23=G23,1,0))+IF(G26="",0,IF(G26=E26,1,0))</f>
        <v>0</v>
      </c>
      <c r="Q22" s="63">
        <f>N22-O22-P22</f>
        <v>0</v>
      </c>
      <c r="R22" s="64">
        <f>SUMIF(C3:C38,M22,E3:E38)+SUMIF(D3:D38,M22,G3:G38)</f>
        <v>0</v>
      </c>
      <c r="S22" s="49" t="s">
        <v>40</v>
      </c>
      <c r="T22" s="65">
        <f>SUMIF(C3:C38,M22,G3:G38)+SUMIF(D3:D38,M22,E3:E38)</f>
        <v>0</v>
      </c>
      <c r="U22" s="64">
        <f>O22*3+P22</f>
        <v>0</v>
      </c>
      <c r="V22" s="66">
        <f>R22-T22</f>
        <v>0</v>
      </c>
      <c r="W22" s="155">
        <f>U22+V22/10^4+R22/10^6</f>
        <v>0</v>
      </c>
      <c r="X22" s="184">
        <f>IF(W22=W23,E21-G21+(V22-V23)/10^2+(R22-R23)/10^4,0)+IF(W22=W24,E23-G23+(V22-V24)/10^2+(R22-R24)/10^4,0)+IF(W22=W25,G26-E26+(V22-V25)/10^2+(R22-R25)/10^4,0)</f>
        <v>0</v>
      </c>
      <c r="Y22" s="168">
        <f>IF(AND(U22=U23,U22&lt;&gt;U24,U22&lt;&gt;U25,E21&gt;G21),1,IF(AND(U22=U24,U22&lt;&gt;U23,U22&lt;&gt;U25,E23&gt;G23),1,IF(AND(U22=U25,U22&lt;&gt;U23,U22&lt;&gt;U24,G26&gt;E26),1,0)))</f>
        <v>0</v>
      </c>
      <c r="Z22" s="187">
        <f>W22+Y22/10^2</f>
        <v>0</v>
      </c>
      <c r="AA22" s="166">
        <f>IF(AND(U22=U23,U22=U24,U22&lt;&gt;U25),(E21+E23)-(G21+G23),IF(AND(U22=U23,U22=U25,U22&lt;&gt;U24),(E21+G26)-(G21+E26),IF(AND(U22=U24,U22=U25,U22&lt;&gt;U23),(E23+G26)-(G23+E26),0)))</f>
        <v>0</v>
      </c>
      <c r="AB22" s="167">
        <f>IF(AND(U22=U23,U22=U24,U22&lt;&gt;U25),(E21+E23),IF(AND(U22=U23,U22=U25,U22&lt;&gt;U24),(E21+G26),IF(AND(U22=U24,U22=U25,U22&lt;&gt;U23),(E23+G26),0)))</f>
        <v>0</v>
      </c>
      <c r="AC22" s="167">
        <f xml:space="preserve">  IF(AND(U22=U23,U22=U25,U22&lt;&gt;U24,AA22=AA23,AB22=AB23,E21&gt;G21),1, IF(AND(U22=U23,U22=U25,U22&lt;&gt;U24,AA22=AA25,AB22=AB25,G26&gt;E26),1, IF(AND(U22=U23,U22=U24,U22&lt;&gt;U25, AA22=AA23,AB22=AB23,       E21&gt;G21),1,IF(AND(U22=U23,U22=U24,U22&lt;&gt;U25,AA22=AA24,AB22=AB24,     E23&gt;G23),1, IF(AND(U22=U24,U22=U25,U23&lt;&gt;U23,AA22=AA24,AB22=AB24,,E24&gt;G23),1,IF(AND(U22=U24,U22=U25,AA22=AA25,AB22=AB25,G26&gt;E26),1,0))))))</f>
        <v>0</v>
      </c>
      <c r="AD22" s="177">
        <f>Z22+AA22+AB22/10+AC22/10^2</f>
        <v>0</v>
      </c>
      <c r="AE22" s="68" t="str">
        <f>M22</f>
        <v>Polen</v>
      </c>
      <c r="AF22" s="51"/>
      <c r="AG22" s="67">
        <f>AD22+AF22/10^8</f>
        <v>0</v>
      </c>
      <c r="AH22" s="101"/>
      <c r="AI22" s="28"/>
      <c r="AJ22" s="28"/>
      <c r="AK22" s="28"/>
      <c r="AL22" s="109"/>
      <c r="AM22" s="21"/>
      <c r="AN22" s="21"/>
      <c r="AO22" s="21"/>
      <c r="AP22" s="21"/>
      <c r="AQ22" s="21"/>
      <c r="AR22" s="21"/>
      <c r="AS22" s="274" t="s">
        <v>108</v>
      </c>
      <c r="AT22" s="275"/>
      <c r="AU22" s="275"/>
      <c r="AV22" s="275"/>
      <c r="AW22" s="276"/>
    </row>
    <row r="23" spans="1:49" ht="15.75" customHeight="1" x14ac:dyDescent="0.25">
      <c r="A23" s="353"/>
      <c r="B23" s="34">
        <v>45098</v>
      </c>
      <c r="C23" s="35" t="str">
        <f>M22</f>
        <v>Polen</v>
      </c>
      <c r="D23" s="36" t="str">
        <f>M24</f>
        <v>Oostenrijk</v>
      </c>
      <c r="E23" s="56"/>
      <c r="F23" s="57" t="s">
        <v>40</v>
      </c>
      <c r="G23" s="58"/>
      <c r="H23" s="28"/>
      <c r="I23" s="28"/>
      <c r="J23" s="72">
        <v>2</v>
      </c>
      <c r="K23" s="73" t="str">
        <f t="array" ref="K23">IF(COUNT(E21:G26)&lt;4,"tweede groep C",IF(COUNTIF(L22:L25,L23)&gt;1,INDEX(M7:M25,SMALL(IF(EXACT(L23,AG22:AG25),ROW(AG22:AG25)),1),0)&amp;"/"&amp;INDEX(M7:M25,SMALL(IF(EXACT(L23,AG22:AG25),ROW(AG22:AG25)),2),0),INDEX(AE22:AE25,MATCH(L23,AG22:AG25,0))))</f>
        <v>tweede groep C</v>
      </c>
      <c r="L23" s="74">
        <f>LARGE(AG22:AG25,2)</f>
        <v>0</v>
      </c>
      <c r="M23" s="75" t="s">
        <v>123</v>
      </c>
      <c r="N23" s="76">
        <f>IF(G21="",0,1)+IF(E24="",0,1)+IF(E25="",0,1)</f>
        <v>0</v>
      </c>
      <c r="O23" s="77">
        <f>IF(G21="",0,IF(G21&gt;E21,1,0))+IF(E24="",0,IF(E24&gt;G24,1,0))+IF(E25="",0,IF(E25&gt;G25,1,0))</f>
        <v>0</v>
      </c>
      <c r="P23" s="77">
        <f>IF(G21="",0,IF(G21=E21,1,0))+IF(E24="",0,IF(E24=G24,1,0))+IF(E25="",0,IF(E25=G25,1,0))</f>
        <v>0</v>
      </c>
      <c r="Q23" s="77">
        <f>N23-O23-P23</f>
        <v>0</v>
      </c>
      <c r="R23" s="78">
        <f>SUMIF(C3:C38,M23,E3:E38)+SUMIF(D3:D38,M23,G3:G38)</f>
        <v>0</v>
      </c>
      <c r="S23" s="79" t="s">
        <v>40</v>
      </c>
      <c r="T23" s="80">
        <f>SUMIF(C3:C38,M23,G3:G38)+SUMIF(D3:D38,M23,E3:E38)</f>
        <v>0</v>
      </c>
      <c r="U23" s="78">
        <f>O23*3+P23</f>
        <v>0</v>
      </c>
      <c r="V23" s="81">
        <f>R23-T23</f>
        <v>0</v>
      </c>
      <c r="W23" s="156">
        <f>U23+V23/10^4+R23/10^6</f>
        <v>0</v>
      </c>
      <c r="X23" s="185">
        <f>IF(W23=W22,G21-E21+(V23-V22)/10^2+(R23-R22)/10^4,0)+IF(W23=W24,E25-G25+(V23-V24)/10^2+(R23-R24)/10^4,0)+IF(W23=W25,E24-G24+(V23-V25)/10^2+(R23-R25)/10^4,0)</f>
        <v>0</v>
      </c>
      <c r="Y23" s="168">
        <f>IF(AND(U23=U22,U23&lt;&gt;U24,U23&lt;&gt;U25,G21&gt;E21),1,IF(AND(U23=U24,U23&lt;&gt;U22,U23&lt;&gt;U25,E25&gt;G25),1,IF(AND(U23=U25,U23&lt;&gt;U22,U23&lt;&gt;U24,E24&gt;G24),1,0)))</f>
        <v>0</v>
      </c>
      <c r="Z23" s="188">
        <f>W23+Y23/10^2</f>
        <v>0</v>
      </c>
      <c r="AA23" s="166">
        <f>IF(AND(U23=U22,U23=U24,U23&lt;&gt;U25),(G21+E25)-(E21+G25),IF(AND(U23=U22,U23=U25,U23&lt;&gt;U24),(G21+E24)-(E21+G24),IF(AND(U23=U24,U23=U25,U23&lt;&gt;U24),(E25+E24)-(G25+G24),0)))</f>
        <v>0</v>
      </c>
      <c r="AB23" s="167">
        <f>IF(AND(U23=U22,U23=U24,U23&lt;&gt;U25),(G21+E25),IF(AND(U23=U22,U23=U25,U23&lt;&gt;U24),(G21+E24),IF(AND(U23=U24,U23=U25,U23&lt;&gt;U24),(E25+E24),0)))</f>
        <v>0</v>
      </c>
      <c r="AC23" s="167">
        <f>IF(AND(U23=U22,U23=U25,U23&lt;&gt;U24,AA23=AA22,AB23=AB22,G21&gt;E21),1,IF(AND(U23=U22,U23=U25,U23&lt;&gt;U24, AA23=AA25,AB23=AB25,E24&gt;G24),1,IF(AND(U23=U22,U23=U24,U23&lt;&gt;U25,AA23=AA22,AB23=AB22,G21&gt;E21),1, IF(AND(U23=U22,U23=U24,U23&lt;&gt;U25,AA23=AA24,AB23=AB24,E25&gt;G25),1,IF(AND(U23=U24,U23=U25,AA23=AA24,AB23=AB25,E24&gt;G24),1,IF(AND(U23=U24,U23=U25,AA23=AA25,AB23=AB25,E24&gt;G24),1,0))))))</f>
        <v>0</v>
      </c>
      <c r="AD23" s="177">
        <f>Z23+AA23+AB23/10+AC23/10^2</f>
        <v>0</v>
      </c>
      <c r="AE23" s="68" t="str">
        <f>M23</f>
        <v>Nederland</v>
      </c>
      <c r="AF23" s="51"/>
      <c r="AG23" s="82">
        <f>AD23+AF23/10^8</f>
        <v>0</v>
      </c>
      <c r="AH23" s="101"/>
      <c r="AI23" s="28"/>
      <c r="AJ23" s="28"/>
      <c r="AK23" s="28"/>
      <c r="AL23" s="109"/>
      <c r="AM23" s="21"/>
      <c r="AN23" s="21"/>
      <c r="AO23" s="21"/>
      <c r="AP23" s="21"/>
      <c r="AQ23" s="21"/>
      <c r="AR23" s="21"/>
      <c r="AS23" s="21"/>
      <c r="AT23" s="21"/>
      <c r="AU23" s="21"/>
      <c r="AV23" s="21"/>
      <c r="AW23" s="21"/>
    </row>
    <row r="24" spans="1:49" ht="15.75" customHeight="1" x14ac:dyDescent="0.25">
      <c r="A24" s="353"/>
      <c r="B24" s="34">
        <v>45098</v>
      </c>
      <c r="C24" s="35" t="str">
        <f>M23</f>
        <v>Nederland</v>
      </c>
      <c r="D24" s="36" t="str">
        <f>M25</f>
        <v>Frankrijk</v>
      </c>
      <c r="E24" s="56"/>
      <c r="F24" s="57" t="s">
        <v>40</v>
      </c>
      <c r="G24" s="58"/>
      <c r="H24" s="28"/>
      <c r="I24" s="28"/>
      <c r="J24" s="85">
        <v>3</v>
      </c>
      <c r="K24" s="86" t="str">
        <f t="array" ref="K24">IF(COUNT(E21:G26)&lt;4,"derde groep D",IF(COUNTIF(L22:L25,L24)&gt;1,INDEX(M1:M25,SMALL(IF(EXACT(L24,AG22:AG25),ROW(AG22:AG25)),1),0)&amp;"/"&amp;INDEX(M1:M25,SMALL(IF(EXACT(L24,AG22:AG25),ROW(AG22:AG25)),2),0),INDEX(AE22:AE25,MATCH(L24,AG22:AG25,0))))</f>
        <v>derde groep D</v>
      </c>
      <c r="L24" s="87">
        <f>LARGE(AG22:AG25,3)</f>
        <v>0</v>
      </c>
      <c r="M24" s="75" t="s">
        <v>124</v>
      </c>
      <c r="N24" s="76">
        <f>IF(E22="",0,1)+IF(G23="",0,1)+IF(G25="",0,1)</f>
        <v>0</v>
      </c>
      <c r="O24" s="77">
        <f>IF(E22="",0,IF(E22&gt;G22,1,0))+IF(G23="",0,IF(G23&gt;E23,1,0))+IF(G25="",0,IF(G25&gt;E25,1,0))</f>
        <v>0</v>
      </c>
      <c r="P24" s="77">
        <f>IF(E22="",0,IF(E22=G22,1,0))+IF(G23="",0,IF(G23=E23,1,0))+IF(G25="",0,IF(G25=E25,1,0))</f>
        <v>0</v>
      </c>
      <c r="Q24" s="77">
        <f>N24-O24-P24</f>
        <v>0</v>
      </c>
      <c r="R24" s="78">
        <f>SUMIF(C3:C38,M24,E3:E38)+SUMIF(D3:D38,M24,G3:G38)</f>
        <v>0</v>
      </c>
      <c r="S24" s="79" t="s">
        <v>40</v>
      </c>
      <c r="T24" s="80">
        <f>SUMIF(C3:C38,M24,G3:G38)+SUMIF(D3:D38,M24,E3:E38)</f>
        <v>0</v>
      </c>
      <c r="U24" s="78">
        <f>O24*3+P24</f>
        <v>0</v>
      </c>
      <c r="V24" s="81">
        <f>R24-T24</f>
        <v>0</v>
      </c>
      <c r="W24" s="156">
        <f>U24+V24/10^4+R24/10^6</f>
        <v>0</v>
      </c>
      <c r="X24" s="185">
        <f>IF(W24=W22,G23-E23+(V24-V22)/10^2+(R24-R22)/10^4,0)+IF(W24=W23,G25-E25+(V24-V23)/10^2+(R24-R23)/10^4,0)+IF(W24=W25,E22-G22+(V24-V25)/10^2+(R24-R25)/10^4,0)</f>
        <v>0</v>
      </c>
      <c r="Y24" s="168">
        <f>IF(AND(U24=U22,U24&lt;&gt;U23,U24&lt;&gt;U25,G23&gt;E23),1,IF(AND(U24=U23,U24&lt;&gt;U22,U24&lt;&gt;U25,G25&gt;E25),1,IF(AND(U24=U25,U24&lt;&gt;U22,U24&lt;&gt;U23,E22&gt;G22),1,0)))</f>
        <v>0</v>
      </c>
      <c r="Z24" s="188">
        <f>W24+Y24/10^2</f>
        <v>0</v>
      </c>
      <c r="AA24" s="166">
        <f>IF(AND(U24=U22,U24=U23,U24&lt;&gt;U25),(G23+G25)-(E23+E25),IF(AND(U24=U22,U24=13,U24&lt;&gt;U23),(G23+E22)-(E23+G22),IF(AND(U24=U23,U24=U25,U24&lt;&gt;U22),(G25+E22)-(E25+G22),0)))</f>
        <v>0</v>
      </c>
      <c r="AB24" s="167">
        <f>IF(AND(U24=U22,U24=U23,U24&lt;&gt;U25),(G23+G25),IF(AND(U24=U22,U24=13,U24&lt;&gt;U23),(G23+E22),IF(AND(U24=U23,U24=U25,U24&lt;&gt;U22),(G25+E22),0)))</f>
        <v>0</v>
      </c>
      <c r="AC24" s="167">
        <f>IF(AND(U24=U22,U24=U23,U24&lt;&gt;U25,AA24=AA22,AB24=AB22,G23&gt;E23),1,IF(AND(U24=U22,U24=U23,U24&lt;&gt;U25,AA24=AA23,AB24=AB23,G25&gt;E25),1, IF(AND(U24=U22,U24=U25,U24&lt;&gt;U23,AA24=AA22,AB24=AB22,G25&gt;G22),1,IF(AND(U24=U22,U24=U25,U24&lt;&gt;U23,AA24=AA25,AB24=AB25,E22&gt;G22),1,IF(AND(U24=U23,U24=U25,U24&lt;&gt;U22,AA24=AA23,AB24=AB23,G25&gt;E25),1,IF(AND(U24=5=U23,U24=U25,U24&lt;&gt;U22,AA24=AA25,AB24=AB25,E22&gt;G22),1,0))))))</f>
        <v>0</v>
      </c>
      <c r="AD24" s="177">
        <f>Z24+AA24+AB24/10+AC24/10^2</f>
        <v>0</v>
      </c>
      <c r="AE24" s="68" t="str">
        <f>M24</f>
        <v>Oostenrijk</v>
      </c>
      <c r="AF24" s="51"/>
      <c r="AG24" s="82">
        <f>AD24+AF24/10^8</f>
        <v>0</v>
      </c>
      <c r="AH24" s="88">
        <f>L24+ROW()/10^10</f>
        <v>2.4E-9</v>
      </c>
      <c r="AI24" s="89" t="str">
        <f>IF(AND(COUNT(E$3:G$38)=72,COUNTIF(AH$6:AH$36,AH24)&gt;1,RANK(AH24,AH$6:AH$36)&lt;=4),K24,"")</f>
        <v/>
      </c>
      <c r="AJ24" s="51"/>
      <c r="AK24" s="90">
        <f>IF(K24=M22,Z22,IF(K24=M23,Z23,IF(K24=M24,Z24,IF(K24=M25,Z25,0))))</f>
        <v>0</v>
      </c>
      <c r="AL24" s="71" t="str">
        <f>IF(RANK(AK24,AK$6:AK$36)&lt;=4,K24,"")</f>
        <v>derde groep D</v>
      </c>
      <c r="AM24" s="21"/>
      <c r="AN24" s="21"/>
      <c r="AO24" s="21"/>
      <c r="AP24" s="21"/>
      <c r="AQ24" s="21"/>
      <c r="AR24" s="21"/>
      <c r="AS24" s="233"/>
      <c r="AT24" s="21"/>
      <c r="AU24" s="21"/>
      <c r="AV24" s="21"/>
      <c r="AW24" s="21"/>
    </row>
    <row r="25" spans="1:49" ht="15.75" customHeight="1" x14ac:dyDescent="0.25">
      <c r="A25" s="353"/>
      <c r="B25" s="34">
        <v>45102</v>
      </c>
      <c r="C25" s="35" t="str">
        <f>M23</f>
        <v>Nederland</v>
      </c>
      <c r="D25" s="36" t="str">
        <f>M24</f>
        <v>Oostenrijk</v>
      </c>
      <c r="E25" s="56"/>
      <c r="F25" s="57" t="s">
        <v>40</v>
      </c>
      <c r="G25" s="58"/>
      <c r="H25" s="28"/>
      <c r="I25" s="28"/>
      <c r="J25" s="72">
        <v>4</v>
      </c>
      <c r="K25" s="91" t="str">
        <f t="array" ref="K25">IF(COUNT(E21:G26)&lt;4,"",IF(COUNTIF(L22:L25,L25)&gt;1,INDEX(M1:M25,SMALL(IF(EXACT(L25,AG22:AG25),ROW(AG22:AG25)),1),0)&amp;"/"&amp;INDEX(M1:M25,SMALL(IF(EXACT(L25,AG22:AG25),ROW(AG22:AG25)),2),0),INDEX(AE22:AE25,MATCH(L25,AG22:AG25,0))))</f>
        <v/>
      </c>
      <c r="L25" s="92">
        <f>LARGE(AG22:AG25,4)</f>
        <v>0</v>
      </c>
      <c r="M25" s="93" t="s">
        <v>125</v>
      </c>
      <c r="N25" s="94">
        <f>IF(G22="",0,1)+IF(G24="",0,1)+IF(E26="",0,1)</f>
        <v>0</v>
      </c>
      <c r="O25" s="95">
        <f>IF(G22="",0,IF(G22&gt;E22,1,0))+IF(G24="",0,IF(G24&gt;E24,1,0))+IF(E26="",0,IF(E26&gt;G26,1,0))</f>
        <v>0</v>
      </c>
      <c r="P25" s="95">
        <f>IF(G22="",0,IF(G22=E22,1,0))+IF(G24="",0,IF(G24=E24,1,0))+IF(E26="",0,IF(E26=G26,1,0))</f>
        <v>0</v>
      </c>
      <c r="Q25" s="95">
        <f>N25-O25-P25</f>
        <v>0</v>
      </c>
      <c r="R25" s="96">
        <f>SUMIF(C3:C38,M25,E3:E38)+SUMIF(D3:D38,M25,G3:G38)</f>
        <v>0</v>
      </c>
      <c r="S25" s="97" t="s">
        <v>40</v>
      </c>
      <c r="T25" s="98">
        <f>SUMIF(C3:C38,M25,G3:G38)+SUMIF(D3:D38,M25,E3:E38)</f>
        <v>0</v>
      </c>
      <c r="U25" s="96">
        <f>O25*3+P25</f>
        <v>0</v>
      </c>
      <c r="V25" s="99">
        <f>R25-T25</f>
        <v>0</v>
      </c>
      <c r="W25" s="157">
        <f>U25+V25/10^4+R25/10^6</f>
        <v>0</v>
      </c>
      <c r="X25" s="186">
        <f>IF(W25=W22,E26-G26+(V25-V22)/10^2+(R25-R22)/10^4,0)+IF(W25=W23,G24-E24+(V25-V23)/10^2+(R25-R23)/10^4,0)+IF(W25=W24,G22-E22+(V25-V24)/10^2+(R25-R24)/10^4,0)</f>
        <v>0</v>
      </c>
      <c r="Y25" s="168">
        <f>IF(AND(U25=U22,U25&lt;&gt;U23,U25&lt;&gt;U24,E26&gt;G26),1,IF(AND(U25=U23,U25&lt;&gt;U22,U25&lt;&gt;U24,G24&gt;E24),1,IF(AND(U25=U24,U25&lt;&gt;U22,U25&lt;&gt;U23,G22&gt;E22),1,0)))</f>
        <v>0</v>
      </c>
      <c r="Z25" s="189">
        <f>W25+Y25/10^2</f>
        <v>0</v>
      </c>
      <c r="AA25" s="169">
        <f>IF(AND(U25=U22,U25=U23,U25&lt;&gt;U24),(E26+G24)-(G26+E24),IF(AND(U25=U22,U25=U24,U25&lt;&gt;U23),(E26+G22)-(G26+E22),IF(AND(U25=U23,U25=U24,U25&lt;&gt;U22),(G24+G22)-(E24+E22),0)))</f>
        <v>0</v>
      </c>
      <c r="AB25" s="167">
        <f>IF(AND(U25=U22,U25=U23,U25&lt;&gt;U24),(E26+G24)-(G26+E24),IF(AND(U25=U22,U25=U24,U25&lt;&gt;U23),(E26+G22)-(G26+E22),IF(AND(U25=U23,U25=U24,U25&lt;&gt;U22),(G24+G22)-(E24+E22),0)))</f>
        <v>0</v>
      </c>
      <c r="AC25" s="167">
        <f>IF(AND(U25=U22,U25=U23,U25&lt;&gt;U24,AA25=AA22,AB25=AB22,E26&gt;G26),1,IF(AND(U25=U22,U25=U23,U25&lt;&gt;6,AA25=AA23,AB25=AB23,G24&gt;E24),1,IF(AND(U25=U22,U25=U24,U25&lt;&gt;U23,AA25=AA22,AB25=AB22,E26&lt;&gt;G26),1,IF(AND(U25=U22,U25=U24,U25&lt;&gt;U23,AA25=AA24,AB25=AB24,G22&gt;E22),1,IF(AND(U25=U23,U25=U24,U25&lt;&gt;U22,AA25=AA23,AAB25=AB23,G24&gt;E24),1,IF(AND(U25=U23,U25=U24=U25&lt;&gt;U22,AA25=AA24,AB25=AB24,G22&gt;E22),1,0))))))</f>
        <v>0</v>
      </c>
      <c r="AD25" s="177">
        <f>Z25+AA25+AB25/10+AC25/10^2</f>
        <v>0</v>
      </c>
      <c r="AE25" s="68" t="str">
        <f>M25</f>
        <v>Frankrijk</v>
      </c>
      <c r="AF25" s="51"/>
      <c r="AG25" s="100">
        <f>AD25+AF25/10^8</f>
        <v>0</v>
      </c>
      <c r="AH25" s="101"/>
      <c r="AI25" s="28"/>
      <c r="AJ25" s="28"/>
      <c r="AK25" s="28"/>
      <c r="AL25" s="102"/>
      <c r="AM25" s="21"/>
      <c r="AN25" s="21"/>
      <c r="AO25" s="21"/>
      <c r="AP25" s="21"/>
      <c r="AQ25" s="21"/>
      <c r="AR25" s="21"/>
      <c r="AS25" s="239" t="s">
        <v>205</v>
      </c>
      <c r="AT25" s="241"/>
      <c r="AU25" s="241"/>
      <c r="AV25" s="241"/>
      <c r="AW25" s="242"/>
    </row>
    <row r="26" spans="1:49" ht="15.75" customHeight="1" thickBot="1" x14ac:dyDescent="0.3">
      <c r="A26" s="354"/>
      <c r="B26" s="103">
        <v>45102</v>
      </c>
      <c r="C26" s="104" t="str">
        <f>M25</f>
        <v>Frankrijk</v>
      </c>
      <c r="D26" s="105" t="str">
        <f>M22</f>
        <v>Polen</v>
      </c>
      <c r="E26" s="106"/>
      <c r="F26" s="107" t="s">
        <v>40</v>
      </c>
      <c r="G26" s="108"/>
      <c r="H26" s="28"/>
      <c r="I26" s="28"/>
      <c r="J26" s="51"/>
      <c r="K26" s="52"/>
      <c r="L26" s="120"/>
      <c r="M26" s="43"/>
      <c r="N26" s="52"/>
      <c r="O26" s="128"/>
      <c r="P26" s="128"/>
      <c r="Q26" s="52"/>
      <c r="R26" s="52"/>
      <c r="S26" s="51"/>
      <c r="T26" s="51"/>
      <c r="U26" s="109"/>
      <c r="V26" s="109"/>
      <c r="W26" s="158"/>
      <c r="X26" s="158"/>
      <c r="Y26" s="158"/>
      <c r="Z26" s="158"/>
      <c r="AA26" s="109"/>
      <c r="AB26" s="109"/>
      <c r="AC26" s="109"/>
      <c r="AD26" s="174"/>
      <c r="AE26" s="129"/>
      <c r="AF26" s="52"/>
      <c r="AG26" s="52"/>
      <c r="AH26" s="101"/>
      <c r="AI26" s="28"/>
      <c r="AJ26" s="28"/>
      <c r="AK26" s="28"/>
      <c r="AL26" s="102"/>
      <c r="AM26" s="21"/>
      <c r="AN26" s="21"/>
      <c r="AO26" s="21"/>
      <c r="AP26" s="21"/>
      <c r="AQ26" s="21"/>
      <c r="AR26" s="21"/>
      <c r="AS26" s="239" t="s">
        <v>82</v>
      </c>
      <c r="AT26" s="241"/>
      <c r="AU26" s="241"/>
      <c r="AV26" s="241"/>
      <c r="AW26" s="242"/>
    </row>
    <row r="27" spans="1:49" ht="15.75" customHeight="1" x14ac:dyDescent="0.25">
      <c r="A27" s="355" t="s">
        <v>73</v>
      </c>
      <c r="B27" s="123">
        <v>45094</v>
      </c>
      <c r="C27" s="111" t="str">
        <f>M28</f>
        <v>België</v>
      </c>
      <c r="D27" s="112" t="str">
        <f>M29</f>
        <v>Slowakije</v>
      </c>
      <c r="E27" s="37"/>
      <c r="F27" s="38" t="s">
        <v>40</v>
      </c>
      <c r="G27" s="39"/>
      <c r="H27" s="28"/>
      <c r="I27" s="28"/>
      <c r="J27" s="40"/>
      <c r="K27" s="41" t="s">
        <v>73</v>
      </c>
      <c r="L27" s="42" t="s">
        <v>41</v>
      </c>
      <c r="M27" s="115"/>
      <c r="N27" s="44" t="s">
        <v>42</v>
      </c>
      <c r="O27" s="45" t="s">
        <v>43</v>
      </c>
      <c r="P27" s="45" t="s">
        <v>44</v>
      </c>
      <c r="Q27" s="45" t="s">
        <v>45</v>
      </c>
      <c r="R27" s="46" t="s">
        <v>46</v>
      </c>
      <c r="S27" s="47"/>
      <c r="T27" s="48" t="s">
        <v>40</v>
      </c>
      <c r="U27" s="49" t="s">
        <v>47</v>
      </c>
      <c r="V27" s="50" t="s">
        <v>48</v>
      </c>
      <c r="W27" s="154" t="s">
        <v>41</v>
      </c>
      <c r="X27" s="183" t="s">
        <v>49</v>
      </c>
      <c r="Y27" s="165" t="s">
        <v>97</v>
      </c>
      <c r="Z27" s="154" t="s">
        <v>41</v>
      </c>
      <c r="AA27" s="163" t="s">
        <v>93</v>
      </c>
      <c r="AB27" s="164" t="s">
        <v>94</v>
      </c>
      <c r="AC27" s="164" t="s">
        <v>96</v>
      </c>
      <c r="AD27" s="182" t="s">
        <v>95</v>
      </c>
      <c r="AE27" s="51" t="str">
        <f>IF(AND(COUNT(E27:G32)=12,OR(AD28=AD29,AD28=AD30,AD28=AD31,AD29=AD30,AD29=AD31,AD30=AD31)),"loten:","")</f>
        <v/>
      </c>
      <c r="AF27" s="52"/>
      <c r="AG27" s="52"/>
      <c r="AH27" s="101"/>
      <c r="AI27" s="28"/>
      <c r="AJ27" s="28"/>
      <c r="AK27" s="28"/>
      <c r="AL27" s="109"/>
      <c r="AM27" s="21"/>
      <c r="AN27" s="21"/>
      <c r="AO27" s="21"/>
      <c r="AP27" s="21"/>
      <c r="AQ27" s="21"/>
      <c r="AR27" s="21"/>
      <c r="AS27" s="140" t="s">
        <v>83</v>
      </c>
      <c r="AT27" s="243"/>
      <c r="AU27" s="243"/>
      <c r="AV27" s="243"/>
      <c r="AW27" s="243"/>
    </row>
    <row r="28" spans="1:49" ht="15.75" customHeight="1" x14ac:dyDescent="0.25">
      <c r="A28" s="353"/>
      <c r="B28" s="34">
        <v>45094</v>
      </c>
      <c r="C28" s="35" t="str">
        <f>M30</f>
        <v>Roemenië</v>
      </c>
      <c r="D28" s="36" t="str">
        <f>M31</f>
        <v>Oekraïne</v>
      </c>
      <c r="E28" s="56"/>
      <c r="F28" s="57" t="s">
        <v>40</v>
      </c>
      <c r="G28" s="58"/>
      <c r="H28" s="28"/>
      <c r="I28" s="28"/>
      <c r="J28" s="59">
        <v>1</v>
      </c>
      <c r="K28" s="117" t="str">
        <f t="array" ref="K28">IF(COUNT(E27:G32)&lt;4,"winnaar groep E",IF(COUNTIF(L28:L31,L28)&gt;1,INDEX(M1:M31,SMALL(IF(EXACT(L28,AG28:AG31),ROW(AG28:AG31)),1),0)&amp;"/"&amp;INDEX(M1:M31,SMALL(IF(EXACT(L28,AG28:AG31),ROW(AG28:AG31)),2),0),INDEX(AE28:AE31,MATCH(L28,AG28:AG31,0))))</f>
        <v>winnaar groep E</v>
      </c>
      <c r="L28" s="118">
        <f>LARGE(AG28:AG31,1)</f>
        <v>0</v>
      </c>
      <c r="M28" s="62" t="s">
        <v>126</v>
      </c>
      <c r="N28" s="40">
        <f>IF(E27="",0,1)+IF(E29="",0,1)+IF(G32="",0,1)</f>
        <v>0</v>
      </c>
      <c r="O28" s="63">
        <f>IF(E27="",0,IF(E27&gt;G27,1,0))+IF(E29="",0,IF(E29&gt;G29,1,0))+IF(G32="",0,IF(G32&gt;E32,1,0))</f>
        <v>0</v>
      </c>
      <c r="P28" s="63">
        <f>IF(E27="",0,IF(E27=G27,1,0))+IF(E29="",0,IF(E29=G29,1,0))+IF(G32="",0,IF(G32=E32,1,0))</f>
        <v>0</v>
      </c>
      <c r="Q28" s="63">
        <f>N28-O28-P28</f>
        <v>0</v>
      </c>
      <c r="R28" s="64">
        <f>SUMIF(C3:C38,M28,E3:E38)+SUMIF(D3:D38,M28,G3:G38)</f>
        <v>0</v>
      </c>
      <c r="S28" s="49" t="s">
        <v>40</v>
      </c>
      <c r="T28" s="65">
        <f>SUMIF(C3:C38,M28,G3:G38)+SUMIF(D3:D38,M28,E3:E38)</f>
        <v>0</v>
      </c>
      <c r="U28" s="64">
        <f>O28*3+P28</f>
        <v>0</v>
      </c>
      <c r="V28" s="66">
        <f>R28-T28</f>
        <v>0</v>
      </c>
      <c r="W28" s="155">
        <f>U28+V28/10^4+R28/10^6</f>
        <v>0</v>
      </c>
      <c r="X28" s="184">
        <f>IF(W28=W29,E27-G27+(V28-V29)/10^2+(R28-R29)/10^4,0)+IF(W28=W30,E29-G29+(V28-V30)/10^2+(R28-R30)/10^4,0)+IF(W28=W31,G32-E32+(V28-V31)/10^2+(R28-R31)/10^4,0)</f>
        <v>0</v>
      </c>
      <c r="Y28" s="168">
        <f>IF(AND(U28=U29,U28&lt;&gt;U30,U28&lt;&gt;U31,E27&gt;G27),1,IF(AND(U28=U30,U28&lt;&gt;U29,U28&lt;&gt;U31,E29&gt;G29),1,IF(AND(U28=U31,U28&lt;&gt;U29,U28&lt;&gt;U30,G32&gt;E32),1,0)))</f>
        <v>0</v>
      </c>
      <c r="Z28" s="187">
        <f>W28+Y28/10^2</f>
        <v>0</v>
      </c>
      <c r="AA28" s="166">
        <f>IF(AND(U28=U29,U28=U30,U28&lt;&gt;U31),(E27+E29)-(G27+G29),IF(AND(U28=U29,U28=U31,U28&lt;&gt;U30),(E27+G32)-(G27+E32),IF(AND(U28=U30,U28=U31,U28&lt;&gt;U29),(E29+G32)-(G29+E32),0)))</f>
        <v>0</v>
      </c>
      <c r="AB28" s="167">
        <f>IF(AND(U28=U29,U28=U30,U28&lt;&gt;U31),(E27+E29),IF(AND(U28=U29,U28=U31,U28&lt;&gt;U30),(E27+G32),IF(AND(U28=U30,U28=U31,U28&lt;&gt;U29),(E29+G32),0)))</f>
        <v>0</v>
      </c>
      <c r="AC28" s="179">
        <f xml:space="preserve">  IF(AND(U28=U29,U28=U31,U28&lt;&gt;U30,AA28=AA29,AB28=AB29,E27&gt;G27),1, IF(AND(U28=U29,U28=U31,U28&lt;&gt;U30,AA28=AA31,AB28=AB31,G32&gt;E32),1, IF(AND(U28=U29,U28=U30,U28&lt;&gt;U31, AA28=AA29,AB28=AB29,       E27&gt;G27),1,IF(AND(U28=U29,U28=U30,U28&lt;&gt;U31,AA28=AA30,AB28=AB30,     E29&gt;G29),1, IF(AND(U28=U30,U28=U31,U29&lt;&gt;U29,AA28=AA30,AB28=AB30,,E30&gt;G29),1,IF(AND(U28=U30,U28=U31,AA28=AA31,AB28=AB31,G32&gt;E32),1,0))))))</f>
        <v>0</v>
      </c>
      <c r="AD28" s="177">
        <f>Z28+AA28+AB28/10+AC28/10^2</f>
        <v>0</v>
      </c>
      <c r="AE28" s="68" t="str">
        <f>M28</f>
        <v>België</v>
      </c>
      <c r="AF28" s="51"/>
      <c r="AG28" s="67">
        <f>AD28+AF28/10^8</f>
        <v>0</v>
      </c>
      <c r="AH28" s="101"/>
      <c r="AI28" s="28"/>
      <c r="AJ28" s="28"/>
      <c r="AK28" s="28"/>
      <c r="AL28" s="109"/>
      <c r="AM28" s="21"/>
      <c r="AN28" s="21"/>
      <c r="AO28" s="21"/>
      <c r="AP28" s="21"/>
      <c r="AQ28" s="21"/>
      <c r="AR28" s="21"/>
      <c r="AS28" s="140" t="s">
        <v>84</v>
      </c>
      <c r="AT28" s="243"/>
      <c r="AU28" s="243"/>
      <c r="AV28" s="243"/>
      <c r="AW28" s="243"/>
    </row>
    <row r="29" spans="1:49" ht="15.75" customHeight="1" x14ac:dyDescent="0.25">
      <c r="A29" s="353"/>
      <c r="B29" s="34">
        <v>45099</v>
      </c>
      <c r="C29" s="35" t="str">
        <f>M28</f>
        <v>België</v>
      </c>
      <c r="D29" s="36" t="str">
        <f>M30</f>
        <v>Roemenië</v>
      </c>
      <c r="E29" s="56"/>
      <c r="F29" s="57" t="s">
        <v>40</v>
      </c>
      <c r="G29" s="58"/>
      <c r="H29" s="28"/>
      <c r="I29" s="28"/>
      <c r="J29" s="85">
        <v>2</v>
      </c>
      <c r="K29" s="86" t="str">
        <f t="array" ref="K29">IF(COUNT(E27:G32)&lt;4,"tweede groep E",IF(COUNTIF(L28:L31,L29)&gt;1,INDEX(M1:M31,SMALL(IF(EXACT(L29,AG28:AG31),ROW(AG28:AG31)),1),0)&amp;"/"&amp;INDEX(M1:M31,SMALL(IF(EXACT(L29,AG28:AG31),ROW(AG28:AG31)),2),0),INDEX(AE28:AE31,MATCH(L29,AG28:AG31,0))))</f>
        <v>tweede groep E</v>
      </c>
      <c r="L29" s="92">
        <f>LARGE(AG28:AG31,2)</f>
        <v>0</v>
      </c>
      <c r="M29" s="75" t="s">
        <v>127</v>
      </c>
      <c r="N29" s="76">
        <f>IF(G27="",0,1)+IF(E30="",0,1)+IF(E31="",0,1)</f>
        <v>0</v>
      </c>
      <c r="O29" s="77">
        <f>IF(G27="",0,IF(G27&gt;E27,1,0))+IF(E30="",0,IF(E30&gt;G30,1,0))+IF(E31="",0,IF(E31&gt;G31,1,0))</f>
        <v>0</v>
      </c>
      <c r="P29" s="77">
        <f>IF(G27="",0,IF(G27=E27,1,0))+IF(E30="",0,IF(E30=G30,1,0))+IF(E31="",0,IF(E31=G31,1,0))</f>
        <v>0</v>
      </c>
      <c r="Q29" s="77">
        <f>N29-O29-P29</f>
        <v>0</v>
      </c>
      <c r="R29" s="78">
        <f>SUMIF(C3:C38,M29,E3:E38)+SUMIF(D3:D38,M29,G3:G38)</f>
        <v>0</v>
      </c>
      <c r="S29" s="79" t="s">
        <v>40</v>
      </c>
      <c r="T29" s="80">
        <f>SUMIF(C3:C38,M29,G3:G38)+SUMIF(D3:D38,M29,E3:E38)</f>
        <v>0</v>
      </c>
      <c r="U29" s="78">
        <f>O29*3+P29</f>
        <v>0</v>
      </c>
      <c r="V29" s="81">
        <f>R29-T29</f>
        <v>0</v>
      </c>
      <c r="W29" s="156">
        <f>U29+V29/10^4+R29/10^6</f>
        <v>0</v>
      </c>
      <c r="X29" s="185">
        <f>IF(W29=W28,G27-E27+(V29-V28)/10^2+(R29-R28)/10^4,0)+IF(W29=W30,E31-G31+(V29-V30)/10^2+(R29-R30)/10^4,0)+IF(W29=W31,E30-G30+(V29-V31)/10^2+(R29-R31)/10^4,0)</f>
        <v>0</v>
      </c>
      <c r="Y29" s="168">
        <f>IF(AND(U29=U28,U29&lt;&gt;U30,U29&lt;&gt;U31,G27&gt;E27),1,IF(AND(U29=U30,U29&lt;&gt;U28,U29&lt;&gt;U31,E31&gt;G31),1,IF(AND(U29=U31,U29&lt;&gt;U28,U29&lt;&gt;U30,E30&gt;G30),1,0)))</f>
        <v>0</v>
      </c>
      <c r="Z29" s="188">
        <f>W29+Y29/10^2</f>
        <v>0</v>
      </c>
      <c r="AA29" s="166">
        <f>IF(AND(U29=U28,U29=U30,U29&lt;&gt;U31),(G27+E31)-(E27+G31),IF(AND(U29=U28,U29=U31,U29&lt;&gt;U30),(G27+E30)-(E27+G30),IF(AND(U29=U30,U29=U31,U29&lt;&gt;U30),(E31+E30)-(G31+G30),0)))</f>
        <v>0</v>
      </c>
      <c r="AB29" s="167">
        <f>IF(AND(U29=U28,U29=U30,U29&lt;&gt;U31),(G27+E31),IF(AND(U29=U28,U29=U31,U29&lt;&gt;U30),(G27+E30),IF(AND(U29=U30,U29=U31,U29&lt;&gt;U30),(E31+E30),0)))</f>
        <v>0</v>
      </c>
      <c r="AC29" s="179">
        <f>IF(AND(U29=U28,U29=U31,U29&lt;&gt;U30,AA29=AA28,AB29=AB28,G27&gt;E27),1,IF(AND(U29=U28,U29=U31,U29&lt;&gt;U30, AA29=AA31,AB29=AB31,E30&gt;G30),1,IF(AND(U29=U28,U29=U30,U29&lt;&gt;U31,AA29=AA28,AB29=AB28,G27&gt;E27),1, IF(AND(U29=U28,U29=U30,U29&lt;&gt;U31,AA29=AA30,AB29=AB30,E31&gt;G31),1,IF(AND(U29=U30,U29=U31,AA29=AA30,AB29=AB31,E30&gt;G30),1,IF(AND(U29=U30,U29=U31,AA29=AA31,AB29=AB31,E30&gt;G30),1,0))))))</f>
        <v>0</v>
      </c>
      <c r="AD29" s="177">
        <f>Z29+AA29+AB29/10+AC29/10^2</f>
        <v>0</v>
      </c>
      <c r="AE29" s="68" t="str">
        <f>M29</f>
        <v>Slowakije</v>
      </c>
      <c r="AF29" s="51"/>
      <c r="AG29" s="82">
        <f>AD29+AF29/10^8</f>
        <v>0</v>
      </c>
      <c r="AH29" s="101"/>
      <c r="AI29" s="28"/>
      <c r="AJ29" s="28"/>
      <c r="AK29" s="28"/>
      <c r="AL29" s="109"/>
      <c r="AM29" s="21"/>
      <c r="AN29" s="21"/>
      <c r="AO29" s="21"/>
      <c r="AP29" s="21"/>
      <c r="AQ29" s="21"/>
      <c r="AR29" s="21"/>
      <c r="AS29" s="140" t="s">
        <v>85</v>
      </c>
      <c r="AT29" s="243"/>
      <c r="AU29" s="243"/>
      <c r="AV29" s="243"/>
      <c r="AW29" s="243"/>
    </row>
    <row r="30" spans="1:49" ht="15.75" customHeight="1" x14ac:dyDescent="0.25">
      <c r="A30" s="353"/>
      <c r="B30" s="34">
        <v>45098</v>
      </c>
      <c r="C30" s="35" t="str">
        <f>M29</f>
        <v>Slowakije</v>
      </c>
      <c r="D30" s="36" t="str">
        <f>M31</f>
        <v>Oekraïne</v>
      </c>
      <c r="E30" s="56"/>
      <c r="F30" s="57" t="s">
        <v>40</v>
      </c>
      <c r="G30" s="58"/>
      <c r="H30" s="28"/>
      <c r="I30" s="28"/>
      <c r="J30" s="59">
        <v>3</v>
      </c>
      <c r="K30" s="117" t="str">
        <f t="array" ref="K30">IF(COUNT(E27:G32)&lt;4,"derde groep E",IF(COUNTIF(L28:L31,L30)&gt;1,INDEX(M1:M31,SMALL(IF(EXACT(L30,AG28:AG31),ROW(AG28:AG31)),1),0)&amp;"/"&amp;INDEX(M1:M31,SMALL(IF(EXACT(L30,AG28:AG31),ROW(AG28:AG31)),2),0),INDEX(AE28:AE31,MATCH(L30,AG28:AG31,0))))</f>
        <v>derde groep E</v>
      </c>
      <c r="L30" s="87">
        <f>LARGE(AG28:AG31,3)</f>
        <v>0</v>
      </c>
      <c r="M30" s="75" t="s">
        <v>128</v>
      </c>
      <c r="N30" s="76">
        <f>IF(E28="",0,1)+IF(G29="",0,1)+IF(G31="",0,1)</f>
        <v>0</v>
      </c>
      <c r="O30" s="77">
        <f>IF(E28="",0,IF(E28&gt;G28,1,0))+IF(G29="",0,IF(G29&gt;E29,1,0))+IF(G31="",0,IF(G31&gt;E31,1,0))</f>
        <v>0</v>
      </c>
      <c r="P30" s="77">
        <f>IF(E28="",0,IF(E28=G28,1,0))+IF(G29="",0,IF(G29=E29,1,0))+IF(G31="",0,IF(G31=E31,1,0))</f>
        <v>0</v>
      </c>
      <c r="Q30" s="77">
        <f>N30-O30-P30</f>
        <v>0</v>
      </c>
      <c r="R30" s="78">
        <f>SUMIF(C3:C38,M30,E3:E38)+SUMIF(D3:D38,M30,G3:G38)</f>
        <v>0</v>
      </c>
      <c r="S30" s="79" t="s">
        <v>40</v>
      </c>
      <c r="T30" s="80">
        <f>SUMIF(C3:C38,M30,G3:G38)+SUMIF(D3:D38,M30,E3:E38)</f>
        <v>0</v>
      </c>
      <c r="U30" s="78">
        <f>O30*3+P30</f>
        <v>0</v>
      </c>
      <c r="V30" s="81">
        <f>R30-T30</f>
        <v>0</v>
      </c>
      <c r="W30" s="156">
        <f>U30+V30/10^4+R30/10^6</f>
        <v>0</v>
      </c>
      <c r="X30" s="185">
        <f>IF(W30=W28,G29-E29+(V30-V28)/10^2+(R30-R28)/10^4,0)+IF(W30=W29,G31-E31+(V30-V29)/10^2+(R30-R29)/10^4,0)+IF(W30=W31,E28-G28+(V30-V31)/10^2+(R30-R31)/10^4,0)</f>
        <v>0</v>
      </c>
      <c r="Y30" s="168">
        <f>IF(AND(U30=U28,U30&lt;&gt;U29,U30&lt;&gt;U31,G29&gt;E29),1,IF(AND(U30=U29,U30&lt;&gt;U28,U30&lt;&gt;U31,G31&gt;E31),1,IF(AND(U30=U31,U30&lt;&gt;U28,U30&lt;&gt;U29,E28&gt;G28),1,0)))</f>
        <v>0</v>
      </c>
      <c r="Z30" s="188">
        <f>W30+Y30/10^2</f>
        <v>0</v>
      </c>
      <c r="AA30" s="166">
        <f>IF(AND(U30=U28,U30=U29,U30&lt;&gt;U31),(G29+G31)-(E29+E31),IF(AND(U30=U28,U30=13,U30&lt;&gt;U29),(G29+E28)-(E29+G28),IF(AND(U30=U29,U30=U31,U30&lt;&gt;U28),(G31+E28)-(E31+G28),0)))</f>
        <v>0</v>
      </c>
      <c r="AB30" s="167">
        <f>IF(AND(U30=U28,U30=U29,U30&lt;&gt;U31),(G29+G31),IF(AND(U30=U28,U30=13,U30&lt;&gt;U29),(G29+E28),IF(AND(U30=U29,U30=U31,U30&lt;&gt;U28),(G31+E28),0)))</f>
        <v>0</v>
      </c>
      <c r="AC30" s="179">
        <f>IF(AND(U30=U28,U30=U29,U30&lt;&gt;U31,AA30=AA28,AB30=AB28,G29&gt;E29),1,IF(AND(U30=U28,U30=U29,U30&lt;&gt;U31,AA30=AA29,AB30=AB29,G31&gt;E31),1, IF(AND(U30=U28,U30=U31,U30&lt;&gt;U29,AA30=AA28,AB30=AB28,G31&gt;G28),1,IF(AND(U30=U28,U30=U31,U30&lt;&gt;U29,AA30=AA31,AB30=AB31,E28&gt;G28),1,IF(AND(U30=U29,U30=U31,U30&lt;&gt;U28,AA30=AA29,AB30=AB29,G31&gt;E31),1,IF(AND(U30=5=U29,U30=U31,U30&lt;&gt;U28,AA30=AA31,AB30=AB31,E28&gt;G28),1,0))))))</f>
        <v>0</v>
      </c>
      <c r="AD30" s="177">
        <f>Z30+AA30+AB30/10+AC30/10^2</f>
        <v>0</v>
      </c>
      <c r="AE30" s="68" t="str">
        <f>M30</f>
        <v>Roemenië</v>
      </c>
      <c r="AF30" s="51"/>
      <c r="AG30" s="82">
        <f>AD30+AF30/10^8</f>
        <v>0</v>
      </c>
      <c r="AH30" s="88">
        <f>L30+ROW()/10^10</f>
        <v>3E-9</v>
      </c>
      <c r="AI30" s="89" t="str">
        <f>IF(AND(COUNT(E$3:G$38)=72,COUNTIF(AH$6:AH$36,AH30)&gt;1,RANK(AH30,AH$6:AH$36)&lt;=4),K30,"")</f>
        <v/>
      </c>
      <c r="AJ30" s="51"/>
      <c r="AK30" s="90">
        <f>IF(K30=M28,Z28,IF(K30=M29,Z29,IF(K30=M30,Z30,IF(K30=M31,Z31,0))))</f>
        <v>0</v>
      </c>
      <c r="AL30" s="71" t="str">
        <f>IF(RANK(AK30,AK$6:AK$36)&lt;=4,K30,"")</f>
        <v>derde groep E</v>
      </c>
      <c r="AM30" s="21"/>
      <c r="AN30" s="21"/>
      <c r="AO30" s="21"/>
      <c r="AP30" s="21"/>
      <c r="AQ30" s="21"/>
      <c r="AR30" s="21"/>
      <c r="AS30" s="140" t="s">
        <v>99</v>
      </c>
      <c r="AT30" s="243"/>
      <c r="AU30" s="243"/>
      <c r="AV30" s="243"/>
      <c r="AW30" s="243"/>
    </row>
    <row r="31" spans="1:49" ht="15.75" customHeight="1" x14ac:dyDescent="0.25">
      <c r="A31" s="353"/>
      <c r="B31" s="34">
        <v>45103</v>
      </c>
      <c r="C31" s="35" t="str">
        <f>M29</f>
        <v>Slowakije</v>
      </c>
      <c r="D31" s="36" t="str">
        <f>M30</f>
        <v>Roemenië</v>
      </c>
      <c r="E31" s="56"/>
      <c r="F31" s="57" t="s">
        <v>40</v>
      </c>
      <c r="G31" s="58"/>
      <c r="H31" s="28"/>
      <c r="I31" s="28"/>
      <c r="J31" s="72">
        <v>4</v>
      </c>
      <c r="K31" s="91" t="str">
        <f t="array" ref="K31">IF(COUNT(E27:G32)&lt;4,"",IF(COUNTIF(L28:L31,L31)&gt;1,INDEX(M1:M31,SMALL(IF(EXACT(L31,AG28:AG31),ROW(AG28:AG31)),1),0)&amp;"/"&amp;INDEX(M1:M31,SMALL(IF(EXACT(L31,AG28:AG31),ROW(AG28:AG31)),2),0),INDEX(AE28:AE31,MATCH(L31,AG28:AG31,0))))</f>
        <v/>
      </c>
      <c r="L31" s="92">
        <f>LARGE(AG28:AG31,4)</f>
        <v>0</v>
      </c>
      <c r="M31" s="93" t="s">
        <v>129</v>
      </c>
      <c r="N31" s="94">
        <f>IF(G28="",0,1)+IF(G30="",0,1)+IF(E32="",0,1)</f>
        <v>0</v>
      </c>
      <c r="O31" s="95">
        <f>IF(G28="",0,IF(G28&gt;E28,1,0))+IF(G30="",0,IF(G30&gt;E30,1,0))+IF(E32="",0,IF(E32&gt;G32,1,0))</f>
        <v>0</v>
      </c>
      <c r="P31" s="95">
        <f>IF(G28="",0,IF(G28=E28,1,0))+IF(G30="",0,IF(G30=E30,1,0))+IF(E32="",0,IF(E32=G32,1,0))</f>
        <v>0</v>
      </c>
      <c r="Q31" s="95">
        <f>N31-O31-P31</f>
        <v>0</v>
      </c>
      <c r="R31" s="96">
        <f>SUMIF(C3:C38,M31,E3:E38)+SUMIF(D3:D38,M31,G3:G38)</f>
        <v>0</v>
      </c>
      <c r="S31" s="97" t="s">
        <v>40</v>
      </c>
      <c r="T31" s="98">
        <f>SUMIF(C3:C38,M31,G3:G38)+SUMIF(D3:D38,M31,E3:E38)</f>
        <v>0</v>
      </c>
      <c r="U31" s="96">
        <f>O31*3+P31</f>
        <v>0</v>
      </c>
      <c r="V31" s="99">
        <f>R31-T31</f>
        <v>0</v>
      </c>
      <c r="W31" s="157">
        <f>U31+V31/10^4+R31/10^6</f>
        <v>0</v>
      </c>
      <c r="X31" s="186">
        <f>IF(W31=W28,E32-G32+(V31-V28)/10^2+(R31-R28)/10^4,0)+IF(W31=W29,G30-E30+(V31-V29)/10^2+(R31-R29)/10^4,0)+IF(W31=W30,G28-E28+(V31-V30)/10^2+(R31-R30)/10^4,0)</f>
        <v>0</v>
      </c>
      <c r="Y31" s="168">
        <f>IF(AND(U31=U28,U31&lt;&gt;U29,U31&lt;&gt;U30,E32&gt;G32),1,IF(AND(U31=U29,U31&lt;&gt;U28,U31&lt;&gt;U30,G30&gt;E30),1,IF(AND(U31=U30,U31&lt;&gt;U28,U31&lt;&gt;U29,G28&gt;E28),1,0)))</f>
        <v>0</v>
      </c>
      <c r="Z31" s="189">
        <f>W31+Y31/10^2</f>
        <v>0</v>
      </c>
      <c r="AA31" s="169">
        <f>IF(AND(U31=U28,U31=U29,U31&lt;&gt;U30),(E32+G30)-(G32+E30),IF(AND(U31=U28,U31=U30,U31&lt;&gt;U29),(E32+G28)-(G32+E28),IF(AND(U31=U29,U31=U30,U31&lt;&gt;U28),(G30+G28)-(E30+E28),0)))</f>
        <v>0</v>
      </c>
      <c r="AB31" s="167">
        <f>IF(AND(U31=U28,U31=U29,U31&lt;&gt;U30),(E32+G30)-(G32+E30),IF(AND(U31=U28,U31=U30,U31&lt;&gt;U29),(E32+G28)-(G32+E28),IF(AND(U31=U29,U31=U30,U31&lt;&gt;U28),(G30+G28)-(E30+E28),0)))</f>
        <v>0</v>
      </c>
      <c r="AC31" s="179">
        <f>IF(AND(U31=U28,U31=U29,U31&lt;&gt;U30,AA31=AA28,AB31=AB28,E32&gt;G32),1,IF(AND(U31=U28,U31=U29,U31&lt;&gt;6,AA31=AA29,AB31=AB29,G30&gt;E30),1,IF(AND(U31=U28,U31=U30,U31&lt;&gt;U29,AA31=AA28,AB31=AB28,E32&lt;&gt;G32),1,IF(AND(U31=U28,U31=U30,U31&lt;&gt;U29,AA31=AA30,AB31=AB30,G28&gt;E28),1,IF(AND(U31=U29,U31=U30,U31&lt;&gt;U28,AA31=AA29,AAB31=AB29,G30&gt;E30),1,IF(AND(U31=U29,U31=U30=U31&lt;&gt;U28,AA31=AA30,AB31=AB30,G28&gt;E28),1,0))))))</f>
        <v>0</v>
      </c>
      <c r="AD31" s="177">
        <f>Z31+AA31+AB31/10+AC31/10^2</f>
        <v>0</v>
      </c>
      <c r="AE31" s="68" t="str">
        <f>M31</f>
        <v>Oekraïne</v>
      </c>
      <c r="AF31" s="51"/>
      <c r="AG31" s="100">
        <f>AD31+AF31/10^8</f>
        <v>0</v>
      </c>
      <c r="AH31" s="101"/>
      <c r="AI31" s="28"/>
      <c r="AJ31" s="28"/>
      <c r="AK31" s="232"/>
      <c r="AL31" s="102"/>
      <c r="AM31" s="21"/>
      <c r="AN31" s="21"/>
      <c r="AO31" s="21"/>
      <c r="AP31" s="21"/>
      <c r="AQ31" s="21"/>
      <c r="AR31" s="21"/>
      <c r="AS31" s="140"/>
      <c r="AT31" s="243"/>
      <c r="AU31" s="243"/>
      <c r="AV31" s="243"/>
      <c r="AW31" s="243"/>
    </row>
    <row r="32" spans="1:49" ht="15.75" customHeight="1" thickBot="1" x14ac:dyDescent="0.3">
      <c r="A32" s="354"/>
      <c r="B32" s="103">
        <v>45103</v>
      </c>
      <c r="C32" s="104" t="str">
        <f>M31</f>
        <v>Oekraïne</v>
      </c>
      <c r="D32" s="105" t="str">
        <f>M28</f>
        <v>België</v>
      </c>
      <c r="E32" s="106"/>
      <c r="F32" s="107" t="s">
        <v>40</v>
      </c>
      <c r="G32" s="108"/>
      <c r="H32" s="28"/>
      <c r="I32" s="28"/>
      <c r="J32" s="51"/>
      <c r="K32" s="52"/>
      <c r="L32" s="120"/>
      <c r="M32" s="43"/>
      <c r="N32" s="52"/>
      <c r="O32" s="52"/>
      <c r="P32" s="52"/>
      <c r="Q32" s="52"/>
      <c r="R32" s="52"/>
      <c r="S32" s="51"/>
      <c r="T32" s="51"/>
      <c r="U32" s="109"/>
      <c r="V32" s="109"/>
      <c r="W32" s="158"/>
      <c r="X32" s="158"/>
      <c r="Y32" s="158"/>
      <c r="Z32" s="158"/>
      <c r="AA32" s="109"/>
      <c r="AB32" s="109"/>
      <c r="AC32" s="109"/>
      <c r="AD32" s="174"/>
      <c r="AE32" s="129"/>
      <c r="AF32" s="52"/>
      <c r="AG32" s="52"/>
      <c r="AH32" s="101"/>
      <c r="AI32" s="28"/>
      <c r="AJ32" s="28"/>
      <c r="AK32" s="232"/>
      <c r="AL32" s="102"/>
      <c r="AM32" s="21"/>
      <c r="AN32" s="21"/>
      <c r="AO32" s="21"/>
      <c r="AP32" s="21"/>
      <c r="AQ32" s="21"/>
      <c r="AR32" s="21"/>
      <c r="AS32" s="140" t="s">
        <v>86</v>
      </c>
      <c r="AT32" s="243"/>
      <c r="AU32" s="243"/>
      <c r="AV32" s="243"/>
      <c r="AW32" s="243"/>
    </row>
    <row r="33" spans="1:49" ht="15.75" customHeight="1" x14ac:dyDescent="0.25">
      <c r="A33" s="355" t="s">
        <v>74</v>
      </c>
      <c r="B33" s="123">
        <v>45095</v>
      </c>
      <c r="C33" s="111" t="str">
        <f>M34</f>
        <v>Turkije</v>
      </c>
      <c r="D33" s="112" t="str">
        <f>M35</f>
        <v>Georgïe</v>
      </c>
      <c r="E33" s="37"/>
      <c r="F33" s="38" t="s">
        <v>40</v>
      </c>
      <c r="G33" s="39"/>
      <c r="H33" s="28"/>
      <c r="I33" s="28"/>
      <c r="J33" s="113"/>
      <c r="K33" s="114" t="s">
        <v>75</v>
      </c>
      <c r="L33" s="42" t="s">
        <v>41</v>
      </c>
      <c r="M33" s="115"/>
      <c r="N33" s="44" t="s">
        <v>42</v>
      </c>
      <c r="O33" s="45" t="s">
        <v>43</v>
      </c>
      <c r="P33" s="45" t="s">
        <v>44</v>
      </c>
      <c r="Q33" s="45" t="s">
        <v>45</v>
      </c>
      <c r="R33" s="46" t="s">
        <v>46</v>
      </c>
      <c r="S33" s="47"/>
      <c r="T33" s="48" t="s">
        <v>40</v>
      </c>
      <c r="U33" s="49" t="s">
        <v>47</v>
      </c>
      <c r="V33" s="50" t="s">
        <v>48</v>
      </c>
      <c r="W33" s="154" t="s">
        <v>41</v>
      </c>
      <c r="X33" s="183" t="s">
        <v>49</v>
      </c>
      <c r="Y33" s="165" t="s">
        <v>97</v>
      </c>
      <c r="Z33" s="154" t="s">
        <v>41</v>
      </c>
      <c r="AA33" s="163" t="s">
        <v>93</v>
      </c>
      <c r="AB33" s="164" t="s">
        <v>94</v>
      </c>
      <c r="AC33" s="164" t="s">
        <v>96</v>
      </c>
      <c r="AD33" s="182" t="s">
        <v>95</v>
      </c>
      <c r="AE33" s="51" t="str">
        <f>IF(AND(COUNT(E33:G38)=12,OR(AD34=AD35,AD34=AD36,AD34=AD37,AD35=AD36,AD35=AD37,AD36=AD37)),"loten:","")</f>
        <v/>
      </c>
      <c r="AF33" s="52"/>
      <c r="AG33" s="52"/>
      <c r="AH33" s="101"/>
      <c r="AI33" s="28"/>
      <c r="AJ33" s="28"/>
      <c r="AK33" s="232"/>
      <c r="AL33" s="109"/>
      <c r="AM33" s="21"/>
      <c r="AN33" s="21"/>
      <c r="AO33" s="21"/>
      <c r="AP33" s="21"/>
      <c r="AQ33" s="21"/>
      <c r="AR33" s="21"/>
      <c r="AS33" s="240"/>
      <c r="AT33" s="243"/>
      <c r="AU33" s="243"/>
      <c r="AV33" s="243"/>
      <c r="AW33" s="243"/>
    </row>
    <row r="34" spans="1:49" ht="15.75" customHeight="1" x14ac:dyDescent="0.25">
      <c r="A34" s="353"/>
      <c r="B34" s="34">
        <v>45095</v>
      </c>
      <c r="C34" s="35" t="str">
        <f>M36</f>
        <v>Portugal</v>
      </c>
      <c r="D34" s="36" t="str">
        <f>M37</f>
        <v>Tjechië</v>
      </c>
      <c r="E34" s="56"/>
      <c r="F34" s="57" t="s">
        <v>40</v>
      </c>
      <c r="G34" s="58"/>
      <c r="H34" s="28"/>
      <c r="I34" s="28"/>
      <c r="J34" s="59">
        <v>1</v>
      </c>
      <c r="K34" s="117" t="str">
        <f t="array" ref="K34">IF(COUNT(E33:G38)&lt;4,"winnaar groep F",IF(COUNTIF(L34:L37,L34)&gt;1,INDEX(M1:M37,SMALL(IF(EXACT(L34,AG34:AG37),ROW(AG34:AG37)),1),0)&amp;"/"&amp;INDEX(M1:M37,SMALL(IF(EXACT(L34,AG34:AG37),ROW(AG34:AG37)),2),0),INDEX(AE34:AE37,MATCH(L34,AG34:AG37,0))))</f>
        <v>winnaar groep F</v>
      </c>
      <c r="L34" s="61">
        <f>LARGE(AG34:AG37,1)</f>
        <v>0</v>
      </c>
      <c r="M34" s="62" t="s">
        <v>130</v>
      </c>
      <c r="N34" s="40">
        <f>IF(E33="",0,1)+IF(E35="",0,1)+IF(G38="",0,1)</f>
        <v>0</v>
      </c>
      <c r="O34" s="63">
        <f>IF(E33="",0,IF(E33&gt;G33,1,0))+IF(E35="",0,IF(E35&gt;G35,1,0))+IF(G38="",0,IF(G38&gt;E38,1,0))</f>
        <v>0</v>
      </c>
      <c r="P34" s="63">
        <f>IF(E33="",0,IF(E33=G33,1,0))+IF(E35="",0,IF(E35=G35,1,0))+IF(G38="",0,IF(G38=E38,1,0))</f>
        <v>0</v>
      </c>
      <c r="Q34" s="63">
        <f>N34-O34-P34</f>
        <v>0</v>
      </c>
      <c r="R34" s="64">
        <f>SUMIF(C3:C38,M34,E3:E38)+SUMIF(D3:D38,M34,G3:G38)</f>
        <v>0</v>
      </c>
      <c r="S34" s="49" t="s">
        <v>40</v>
      </c>
      <c r="T34" s="65">
        <f>SUMIF(C3:C38,M34,G3:G38)+SUMIF(D3:D38,M34,E3:E38)</f>
        <v>0</v>
      </c>
      <c r="U34" s="64">
        <f>O34*3+P34</f>
        <v>0</v>
      </c>
      <c r="V34" s="66">
        <f>R34-T34</f>
        <v>0</v>
      </c>
      <c r="W34" s="155">
        <f>U34+V34/10^4+R34/10^6</f>
        <v>0</v>
      </c>
      <c r="X34" s="184">
        <f>IF(W34=W35,E33-G33+(V34-V35)/10^2+(R34-R35)/10^4,0)+IF(W34=W36,E35-G35+(V34-V36)/10^2+(R34-R36)/10^4,0)+IF(W34=W37,G38-E38+(V34-V37)/10^2+(R34-R37)/10^4,0)</f>
        <v>0</v>
      </c>
      <c r="Y34" s="168">
        <f>IF(AND(U34=U35,U34&lt;&gt;U36,U34&lt;&gt;U37,E33&gt;G33),1,IF(AND(U34=U36,U34&lt;&gt;U35,U34&lt;&gt;U37,E35&gt;G35),1,IF(AND(U34=U37,U34&lt;&gt;U35,U34&lt;&gt;U36,G38&gt;E38),1,0)))</f>
        <v>0</v>
      </c>
      <c r="Z34" s="187">
        <f>W34+Y34/10^2</f>
        <v>0</v>
      </c>
      <c r="AA34" s="166">
        <f>IF(AND(U34=U35,U34=U36,U34&lt;&gt;U37),(E33+E35)-(G33+G35),IF(AND(U34=U35,U34=U37,U34&lt;&gt;U36),(E33+G38)-(G33+E38),IF(AND(U34=U36,U34=U37,U34&lt;&gt;U35),(E35+G38)-(G35+E38),0)))</f>
        <v>0</v>
      </c>
      <c r="AB34" s="167">
        <f>IF(AND(U34=U35,U34=U36,U34&lt;&gt;U37),(E33+E35),IF(AND(U34=U35,U34=U37,U34&lt;&gt;U36),(E33+G38),IF(AND(U34=U36,U34=U37,U34&lt;&gt;U35),(E35+G38),0)))</f>
        <v>0</v>
      </c>
      <c r="AC34" s="179">
        <f xml:space="preserve">  IF(AND(U34=U35,U34=U37,U34&lt;&gt;U36,AA34=AA35,AB34=AB35,E33&gt;G33),1, IF(AND(U34=U35,U34=U37,U34&lt;&gt;U36,AA34=AA37,AB34=AB37,G38&gt;E38),1, IF(AND(U34=U35,U34=U36,U34&lt;&gt;U37, AA34=AA35,AB34=AB35,       E33&gt;G33),1,IF(AND(U34=U35,U34=U36,U34&lt;&gt;U37,AA34=AA36,AB34=AB36,     E35&gt;G35),1, IF(AND(U34=U36,U34=U37,U35&lt;&gt;U35,AA34=AA36,AB34=AB36,,E36&gt;G35),1,IF(AND(U34=U36,U34=U37,AA34=AA37,AB34=AB37,G38&gt;E38),1,0))))))</f>
        <v>0</v>
      </c>
      <c r="AD34" s="177">
        <f>Z34+AA34+AB34/10+AC34/10^2</f>
        <v>0</v>
      </c>
      <c r="AE34" s="68" t="str">
        <f>M34</f>
        <v>Turkije</v>
      </c>
      <c r="AF34" s="51"/>
      <c r="AG34" s="67">
        <f>AD34+AF34/10^8</f>
        <v>0</v>
      </c>
      <c r="AH34" s="101"/>
      <c r="AI34" s="28"/>
      <c r="AJ34" s="28"/>
      <c r="AK34" s="232"/>
      <c r="AL34" s="109"/>
      <c r="AM34" s="21"/>
      <c r="AN34" s="21"/>
      <c r="AO34" s="21"/>
      <c r="AP34" s="21"/>
      <c r="AQ34" s="21"/>
      <c r="AR34" s="21"/>
      <c r="AS34" s="238"/>
      <c r="AT34" s="21"/>
      <c r="AU34" s="21"/>
      <c r="AV34" s="21"/>
      <c r="AW34" s="21"/>
    </row>
    <row r="35" spans="1:49" ht="15.75" customHeight="1" x14ac:dyDescent="0.25">
      <c r="A35" s="353"/>
      <c r="B35" s="34">
        <v>45099</v>
      </c>
      <c r="C35" s="35" t="str">
        <f>M34</f>
        <v>Turkije</v>
      </c>
      <c r="D35" s="36" t="str">
        <f>M36</f>
        <v>Portugal</v>
      </c>
      <c r="E35" s="56"/>
      <c r="F35" s="57" t="s">
        <v>40</v>
      </c>
      <c r="G35" s="58"/>
      <c r="H35" s="28"/>
      <c r="I35" s="28"/>
      <c r="J35" s="72">
        <v>2</v>
      </c>
      <c r="K35" s="91" t="str">
        <f t="array" ref="K35">IF(COUNT(E33:G38)&lt;4,"tweede groep F",IF(COUNTIF(L34:L37,L35)&gt;1,INDEX(M1:M37,SMALL(IF(EXACT(L35,AG34:AG37),ROW(AG34:AG37)),1),0)&amp;"/"&amp;INDEX(M1:M37,SMALL(IF(EXACT(L35,AG34:AG37),ROW(AG34:AG37)),2),0),INDEX(AE34:AE37,MATCH(L35,AG34:AG37,0))))</f>
        <v>tweede groep F</v>
      </c>
      <c r="L35" s="74">
        <f>LARGE(AG34:AG37,2)</f>
        <v>0</v>
      </c>
      <c r="M35" s="75" t="s">
        <v>132</v>
      </c>
      <c r="N35" s="76">
        <f>IF(G33="",0,1)+IF(E36="",0,1)+IF(E37="",0,1)</f>
        <v>0</v>
      </c>
      <c r="O35" s="77">
        <f>IF(G33="",0,IF(G33&gt;E33,1,0))+IF(E36="",0,IF(E36&gt;G36,1,0))+IF(E37="",0,IF(E37&gt;G37,1,0))</f>
        <v>0</v>
      </c>
      <c r="P35" s="77">
        <f>IF(G33="",0,IF(G33=E33,1,0))+IF(E36="",0,IF(E36=G36,1,0))+IF(E37="",0,IF(E37=G37,1,0))</f>
        <v>0</v>
      </c>
      <c r="Q35" s="77">
        <f>N35-O35-P35</f>
        <v>0</v>
      </c>
      <c r="R35" s="78">
        <f>SUMIF(C3:C38,M35,E3:E38)+SUMIF(D3:D38,M35,G3:G38)</f>
        <v>0</v>
      </c>
      <c r="S35" s="79" t="s">
        <v>40</v>
      </c>
      <c r="T35" s="80">
        <f>SUMIF(C3:C38,M35,G3:G38)+SUMIF(D3:D38,M35,E3:E38)</f>
        <v>0</v>
      </c>
      <c r="U35" s="78">
        <f>O35*3+P35</f>
        <v>0</v>
      </c>
      <c r="V35" s="81">
        <f>R35-T35</f>
        <v>0</v>
      </c>
      <c r="W35" s="156">
        <f>U35+V35/10^4+R35/10^6</f>
        <v>0</v>
      </c>
      <c r="X35" s="185">
        <f>IF(W35=W34,G33-E33+(V35-V34)/10^2+(R35-R34)/10^4,0)+IF(W35=W36,E37-G37+(V35-V36)/10^2+(R35-R36)/10^4,0)+IF(W35=W37,E36-G36+(V35-V37)/10^2+(R35-R37)/10^4,0)</f>
        <v>0</v>
      </c>
      <c r="Y35" s="168">
        <f>IF(AND(U35=U34,U35&lt;&gt;U36,U35&lt;&gt;U37,G33&gt;E33),1,IF(AND(U35=U36,U35&lt;&gt;U34,U35&lt;&gt;U37,E37&gt;G37),1,IF(AND(U35=U37,U35&lt;&gt;U34,U35&lt;&gt;U36,E36&gt;G36),1,0)))</f>
        <v>0</v>
      </c>
      <c r="Z35" s="188">
        <f>W35+Y35/10^2</f>
        <v>0</v>
      </c>
      <c r="AA35" s="166">
        <f>IF(AND(U35=U34,U35=U36,U35&lt;&gt;U37),(G33+E37)-(E33+G37),IF(AND(U35=U34,U35=U37,U35&lt;&gt;U36),(G33+E36)-(E33+G36),IF(AND(U35=U36,U35=U37,U35&lt;&gt;U36),(E37+E36)-(G37+G36),0)))</f>
        <v>0</v>
      </c>
      <c r="AB35" s="167">
        <f>IF(AND(U35=U34,U35=U36,U35&lt;&gt;U37),(G33+E37),IF(AND(U35=U34,U35=U37,U35&lt;&gt;U36),(G33+E36),IF(AND(U35=U36,U35=U37,U35&lt;&gt;U36),(E37+E36),0)))</f>
        <v>0</v>
      </c>
      <c r="AC35" s="179">
        <f>IF(AND(U35=U34,U35=U37,U35&lt;&gt;U36,AA35=AA34,AB35=AB34,G33&gt;E33),1,IF(AND(U35=U34,U35=U37,U35&lt;&gt;U36, AA35=AA37,AB35=AB37,E36&gt;G36),1,IF(AND(U35=U34,U35=U36,U35&lt;&gt;U37,AA35=AA34,AB35=AB34,G33&gt;E33),1, IF(AND(U35=U34,U35=U36,U35&lt;&gt;U37,AA35=AA36,AB35=AB36,E37&gt;G37),1,IF(AND(U35=U36,U35=U37,AA35=AA36,AB35=AB37,E36&gt;G36),1,IF(AND(U35=U36,U35=U37,AA35=AA37,AB35=AB37,E36&gt;G36),1,0))))))</f>
        <v>0</v>
      </c>
      <c r="AD35" s="177">
        <f>Z35+AA35+AB35/10+AC35/10^2</f>
        <v>0</v>
      </c>
      <c r="AE35" s="68" t="str">
        <f>M35</f>
        <v>Georgïe</v>
      </c>
      <c r="AF35" s="51"/>
      <c r="AG35" s="82">
        <f>AD35+AF35/10^8</f>
        <v>0</v>
      </c>
      <c r="AH35" s="101"/>
      <c r="AI35" s="28"/>
      <c r="AJ35" s="28"/>
      <c r="AK35" s="232"/>
      <c r="AL35" s="109"/>
      <c r="AM35" s="21"/>
      <c r="AN35" s="21"/>
      <c r="AO35" s="21"/>
      <c r="AP35" s="21"/>
      <c r="AQ35" s="21"/>
      <c r="AR35" s="21"/>
      <c r="AS35" s="238"/>
      <c r="AT35" s="21"/>
      <c r="AU35" s="21"/>
      <c r="AV35" s="21"/>
      <c r="AW35" s="21"/>
    </row>
    <row r="36" spans="1:49" ht="15.75" customHeight="1" x14ac:dyDescent="0.25">
      <c r="A36" s="353"/>
      <c r="B36" s="34">
        <v>45099</v>
      </c>
      <c r="C36" s="35" t="str">
        <f>M35</f>
        <v>Georgïe</v>
      </c>
      <c r="D36" s="36" t="str">
        <f>M37</f>
        <v>Tjechië</v>
      </c>
      <c r="E36" s="56"/>
      <c r="F36" s="57" t="s">
        <v>40</v>
      </c>
      <c r="G36" s="58"/>
      <c r="H36" s="28"/>
      <c r="I36" s="28"/>
      <c r="J36" s="85">
        <v>3</v>
      </c>
      <c r="K36" s="86" t="str">
        <f t="array" ref="K36">IF(COUNT(E33:G38)&lt;4,"derde groep F",IF(COUNTIF(L34:L37,L36)&gt;1,INDEX(M1:M37,SMALL(IF(EXACT(L36,AG34:AG37),ROW(AG34:AG37)),1),0)&amp;"/"&amp;INDEX(M1:M37,SMALL(IF(EXACT(L36,AG34:AG37),ROW(AG34:AG37)),2),0),INDEX(AE34:AE37,MATCH(L36,AG34:AG37,0))))</f>
        <v>derde groep F</v>
      </c>
      <c r="L36" s="87">
        <f>LARGE(AG34:AG37,3)</f>
        <v>0</v>
      </c>
      <c r="M36" s="75" t="s">
        <v>131</v>
      </c>
      <c r="N36" s="76">
        <f>IF(E34="",0,1)+IF(G35="",0,1)+IF(G37="",0,1)</f>
        <v>0</v>
      </c>
      <c r="O36" s="77">
        <f>IF(E34="",0,IF(E34&gt;G34,1,0))+IF(G35="",0,IF(G35&gt;E35,1,0))+IF(G37="",0,IF(G37&gt;E37,1,0))</f>
        <v>0</v>
      </c>
      <c r="P36" s="77">
        <f>IF(E34="",0,IF(E34=G34,1,0))+IF(G35="",0,IF(G35=E35,1,0))+IF(G37="",0,IF(G37=E37,1,0))</f>
        <v>0</v>
      </c>
      <c r="Q36" s="77">
        <f>N36-O36-P36</f>
        <v>0</v>
      </c>
      <c r="R36" s="78">
        <f>SUMIF(C3:C38,M36,E3:E38)+SUMIF(D3:D38,M36,G3:G38)</f>
        <v>0</v>
      </c>
      <c r="S36" s="79" t="s">
        <v>40</v>
      </c>
      <c r="T36" s="80">
        <f>SUMIF(C3:C38,M36,G3:G38)+SUMIF(D3:D38,M36,E3:E38)</f>
        <v>0</v>
      </c>
      <c r="U36" s="78">
        <f>O36*3+P36</f>
        <v>0</v>
      </c>
      <c r="V36" s="81">
        <f>R36-T36</f>
        <v>0</v>
      </c>
      <c r="W36" s="156">
        <f>U36+V36/10^4+R36/10^6</f>
        <v>0</v>
      </c>
      <c r="X36" s="185">
        <f>IF(W36=W34,G35-E35+(V36-V34)/10^2+(R36-R34)/10^4,0)+IF(W36=W35,G37-E37+(V36-V35)/10^2+(R36-R35)/10^4,0)+IF(W36=W37,E34-G34+(V36-V37)/10^2+(R36-R37)/10^4,0)</f>
        <v>0</v>
      </c>
      <c r="Y36" s="168">
        <f>IF(AND(U36=U34,U36&lt;&gt;U35,U36&lt;&gt;U37,G35&gt;E35),1,IF(AND(U36=U35,U36&lt;&gt;U34,U36&lt;&gt;U37,G37&gt;E37),1,IF(AND(U36=U37,U36&lt;&gt;U34,U36&lt;&gt;U35,E34&gt;G34),1,0)))</f>
        <v>0</v>
      </c>
      <c r="Z36" s="188">
        <f>W36+Y36/10^2</f>
        <v>0</v>
      </c>
      <c r="AA36" s="166">
        <f>IF(AND(U36=U34,U36=U35,U36&lt;&gt;U37),(G35+G37)-(E35+E37),IF(AND(U36=U34,U36=13,U36&lt;&gt;U35),(G35+E34)-(E35+G34),IF(AND(U36=U35,U36=U37,U36&lt;&gt;U34),(G37+E34)-(E37+G34),0)))</f>
        <v>0</v>
      </c>
      <c r="AB36" s="167">
        <f>IF(AND(U36=U34,U36=U35,U36&lt;&gt;U37),(G35+G37),IF(AND(U36=U34,U36=13,U36&lt;&gt;U35),(G35+E34),IF(AND(U36=U35,U36=U37,U36&lt;&gt;U34),(G37+E34),0)))</f>
        <v>0</v>
      </c>
      <c r="AC36" s="179">
        <f>IF(AND(U36=U34,U36=U35,U36&lt;&gt;U37,AA36=AA34,AB36=AB34,G35&gt;E35),1,IF(AND(U36=U34,U36=U35,U36&lt;&gt;U37,AA36=AA35,AB36=AB35,G37&gt;E37),1, IF(AND(U36=U34,U36=U37,U36&lt;&gt;U35,AA36=AA34,AB36=AB34,G37&gt;G34),1,IF(AND(U36=U34,U36=U37,U36&lt;&gt;U35,AA36=AA37,AB36=AB37,E34&gt;G34),1,IF(AND(U36=U35,U36=U37,U36&lt;&gt;U34,AA36=AA35,AB36=AB35,G37&gt;E37),1,IF(AND(U36=5=U35,U36=U37,U36&lt;&gt;U34,AA36=AA37,AB36=AB37,E34&gt;G34),1,0))))))</f>
        <v>0</v>
      </c>
      <c r="AD36" s="177">
        <f>Z36+AA36+AB36/10+AC36/10^2</f>
        <v>0</v>
      </c>
      <c r="AE36" s="68" t="str">
        <f>M36</f>
        <v>Portugal</v>
      </c>
      <c r="AF36" s="51"/>
      <c r="AG36" s="82">
        <f>AD36+AF36/10^8</f>
        <v>0</v>
      </c>
      <c r="AH36" s="88">
        <f>L36+ROW()/10^10</f>
        <v>3.6E-9</v>
      </c>
      <c r="AI36" s="89" t="str">
        <f>IF(AND(COUNT(E$3:G$38)=72,COUNTIF(AH$6:AH$36,AH36)&gt;1,RANK(AH36,AH$6:AH$36)&lt;=4),K36,"")</f>
        <v/>
      </c>
      <c r="AJ36" s="51"/>
      <c r="AK36" s="90">
        <f t="shared" ref="AK36" si="0">IF(K36=M34,Z34,IF(K36=M35,Z35,IF(K36=M36,Z36,IF(K36=M37,Z37,0))))</f>
        <v>0</v>
      </c>
      <c r="AL36" s="71" t="str">
        <f>IF(RANK(AK36,AK$6:AK$36)&lt;=4,K36,"")</f>
        <v>derde groep F</v>
      </c>
      <c r="AM36" s="21"/>
      <c r="AN36" s="21"/>
      <c r="AO36" s="21"/>
      <c r="AP36" s="21"/>
      <c r="AQ36" s="21"/>
      <c r="AR36" s="21"/>
      <c r="AS36" s="238"/>
      <c r="AT36" s="21"/>
      <c r="AU36" s="21"/>
      <c r="AV36" s="21"/>
      <c r="AW36" s="21"/>
    </row>
    <row r="37" spans="1:49" ht="15.75" customHeight="1" x14ac:dyDescent="0.25">
      <c r="A37" s="353"/>
      <c r="B37" s="34">
        <v>45103</v>
      </c>
      <c r="C37" s="35" t="str">
        <f>M35</f>
        <v>Georgïe</v>
      </c>
      <c r="D37" s="36" t="str">
        <f>M36</f>
        <v>Portugal</v>
      </c>
      <c r="E37" s="56"/>
      <c r="F37" s="57" t="s">
        <v>40</v>
      </c>
      <c r="G37" s="58"/>
      <c r="H37" s="28"/>
      <c r="I37" s="28"/>
      <c r="J37" s="72">
        <v>4</v>
      </c>
      <c r="K37" s="91" t="str">
        <f t="array" ref="K37">IF(COUNT(E33:G38)&lt;4,"",IF(COUNTIF(L34:L37,L37)&gt;1,INDEX(M1:M37,SMALL(IF(EXACT(L37,AG34:AG37),ROW(AG34:AG37)),1),0)&amp;"/"&amp;INDEX(M1:M37,SMALL(IF(EXACT(L37,AG34:AG37),ROW(AG34:AG37)),2),0),INDEX(AE34:AE37,MATCH(L37,AG34:AG37,0))))</f>
        <v/>
      </c>
      <c r="L37" s="92">
        <f>LARGE(AG34:AG37,4)</f>
        <v>0</v>
      </c>
      <c r="M37" s="93" t="s">
        <v>133</v>
      </c>
      <c r="N37" s="94">
        <f>IF(G34="",0,1)+IF(G36="",0,1)+IF(E38="",0,1)</f>
        <v>0</v>
      </c>
      <c r="O37" s="95">
        <f>IF(G34="",0,IF(G34&gt;E34,1,0))+IF(G36="",0,IF(G36&gt;E36,1,0))+IF(E38="",0,IF(E38&gt;G38,1,0))</f>
        <v>0</v>
      </c>
      <c r="P37" s="95">
        <f>IF(G34="",0,IF(G34=E34,1,0))+IF(G36="",0,IF(G36=E36,1,0))+IF(E38="",0,IF(E38=G38,1,0))</f>
        <v>0</v>
      </c>
      <c r="Q37" s="95">
        <f>N37-O37-P37</f>
        <v>0</v>
      </c>
      <c r="R37" s="96">
        <f>SUMIF(C3:C38,M37,E3:E38)+SUMIF(D3:D38,M37,G3:G38)</f>
        <v>0</v>
      </c>
      <c r="S37" s="97" t="s">
        <v>40</v>
      </c>
      <c r="T37" s="98">
        <f>SUMIF(C3:C38,M37,G3:G38)+SUMIF(D3:D38,M37,E3:E38)</f>
        <v>0</v>
      </c>
      <c r="U37" s="96">
        <f>O37*3+P37</f>
        <v>0</v>
      </c>
      <c r="V37" s="99">
        <f>R37-T37</f>
        <v>0</v>
      </c>
      <c r="W37" s="157">
        <f>U37+V37/10^4+R37/10^6</f>
        <v>0</v>
      </c>
      <c r="X37" s="186">
        <f>IF(W37=W34,E38-G38+(V37-V34)/10^2+(R37-R34)/10^4,0)+IF(W37=W35,G36-E36+(V37-V35)/10^2+(R37-R35)/10^4,0)+IF(W37=W36,G34-E34+(V37-V36)/10^2+(R37-R36)/10^4,0)</f>
        <v>0</v>
      </c>
      <c r="Y37" s="171">
        <f>IF(AND(U37=U34,U37&lt;&gt;U35,U37&lt;&gt;U36,E38&gt;G38),1,IF(AND(U37=U35,U37&lt;&gt;U34,U37&lt;&gt;U36,G36&gt;E36),1,IF(AND(U37=U36,U37&lt;&gt;U34,U37&lt;&gt;U35,G34&gt;E34),1,0)))</f>
        <v>0</v>
      </c>
      <c r="Z37" s="189">
        <f>W37+Y37/10^2</f>
        <v>0</v>
      </c>
      <c r="AA37" s="169">
        <f>IF(AND(U37=U34,U37=U35,U37&lt;&gt;U36),(E38+G36)-(G38+E36),IF(AND(U37=U34,U37=U36,U37&lt;&gt;U35),(E38+G34)-(G38+E34),IF(AND(U37=U35,U37=U36,U37&lt;&gt;U34),(G36+G34)-(E36+E34),0)))</f>
        <v>0</v>
      </c>
      <c r="AB37" s="170">
        <f>IF(AND(U37=U34,U37=U35,U37&lt;&gt;U36),(E38+G36)-(G38+E36),IF(AND(U37=U34,U37=U36,U37&lt;&gt;U35),(E38+G34)-(G38+E34),IF(AND(U37=U35,U37=U36,U37&lt;&gt;U34),(G36+G34)-(E36+E34),0)))</f>
        <v>0</v>
      </c>
      <c r="AC37" s="179">
        <f>IF(AND(U37=U34,U37=U35,U37&lt;&gt;U36,AA37=AA34,AB37=AB34,E38&gt;G38),1,IF(AND(U37=U34,U37=U35,U37&lt;&gt;6,AA37=AA35,AB37=AB35,G36&gt;E36),1,IF(AND(U37=U34,U37=U36,U37&lt;&gt;U35,AA37=AA34,AB37=AB34,E38&lt;&gt;G38),1,IF(AND(U37=U34,U37=U36,U37&lt;&gt;U35,AA37=AA36,AB37=AB36,G34&gt;E34),1,IF(AND(U37=U35,U37=U36,U37&lt;&gt;U34,AA37=AA35,AAB37=AB35,G36&gt;E36),1,IF(AND(U37=U35,U37=U36=U37&lt;&gt;U34,AA37=AA36,AB37=AB36,G34&gt;E34),1,0))))))</f>
        <v>0</v>
      </c>
      <c r="AD37" s="178">
        <f>Z37+AA37+AB37/10+AC37/10^2</f>
        <v>0</v>
      </c>
      <c r="AE37" s="68" t="str">
        <f>M37</f>
        <v>Tjechië</v>
      </c>
      <c r="AF37" s="51"/>
      <c r="AG37" s="100">
        <f>AD37+AF37/10^8</f>
        <v>0</v>
      </c>
      <c r="AH37" s="52"/>
      <c r="AI37" s="28"/>
      <c r="AJ37" s="28"/>
      <c r="AK37" s="28"/>
      <c r="AL37" s="102"/>
      <c r="AM37" s="21"/>
      <c r="AN37" s="21"/>
      <c r="AO37" s="21"/>
      <c r="AP37" s="21"/>
      <c r="AQ37" s="21"/>
      <c r="AR37" s="21"/>
      <c r="AS37" s="238"/>
      <c r="AT37" s="21"/>
      <c r="AU37" s="21"/>
      <c r="AV37" s="21"/>
      <c r="AW37" s="21"/>
    </row>
    <row r="38" spans="1:49" ht="15.75" customHeight="1" x14ac:dyDescent="0.25">
      <c r="A38" s="356"/>
      <c r="B38" s="216">
        <v>45103</v>
      </c>
      <c r="C38" s="217" t="str">
        <f>M37</f>
        <v>Tjechië</v>
      </c>
      <c r="D38" s="218" t="str">
        <f>M34</f>
        <v>Turkije</v>
      </c>
      <c r="E38" s="219"/>
      <c r="F38" s="57" t="s">
        <v>40</v>
      </c>
      <c r="G38" s="220"/>
      <c r="H38" s="28"/>
      <c r="I38" s="28"/>
      <c r="J38" s="51"/>
      <c r="K38" s="52"/>
      <c r="L38" s="120"/>
      <c r="M38" s="43"/>
      <c r="N38" s="52"/>
      <c r="O38" s="52"/>
      <c r="P38" s="52"/>
      <c r="Q38" s="52"/>
      <c r="R38" s="52"/>
      <c r="S38" s="52"/>
      <c r="T38" s="52"/>
      <c r="U38" s="121"/>
      <c r="V38" s="122"/>
      <c r="W38" s="159"/>
      <c r="X38" s="158"/>
      <c r="Y38" s="158"/>
      <c r="Z38" s="158"/>
      <c r="AA38" s="158"/>
      <c r="AB38" s="158"/>
      <c r="AC38" s="109"/>
      <c r="AD38" s="174"/>
      <c r="AE38" s="129"/>
      <c r="AF38" s="52"/>
      <c r="AG38" s="52"/>
      <c r="AH38" s="120"/>
      <c r="AI38" s="28"/>
      <c r="AJ38" s="28"/>
      <c r="AK38" s="28"/>
      <c r="AL38" s="102"/>
      <c r="AM38" s="21"/>
      <c r="AN38" s="21"/>
      <c r="AO38" s="21"/>
      <c r="AP38" s="21"/>
      <c r="AQ38" s="21"/>
      <c r="AR38" s="21"/>
      <c r="AS38" s="238"/>
      <c r="AT38" s="21"/>
      <c r="AU38" s="21"/>
      <c r="AV38" s="21"/>
      <c r="AW38" s="21"/>
    </row>
    <row r="39" spans="1:49" ht="15.75" customHeight="1" x14ac:dyDescent="0.25">
      <c r="A39" s="224" t="s">
        <v>76</v>
      </c>
      <c r="B39" s="225"/>
      <c r="C39" s="225" t="s">
        <v>77</v>
      </c>
      <c r="D39" s="226" t="s">
        <v>78</v>
      </c>
      <c r="E39" s="225" t="s">
        <v>79</v>
      </c>
      <c r="F39" s="225"/>
      <c r="G39" s="227"/>
      <c r="H39" s="133"/>
      <c r="I39" s="133"/>
      <c r="J39" s="228" t="s">
        <v>80</v>
      </c>
      <c r="K39" s="350" t="s">
        <v>81</v>
      </c>
      <c r="L39" s="351"/>
      <c r="M39" s="21"/>
      <c r="N39" s="152"/>
      <c r="O39" s="127"/>
      <c r="P39" s="172"/>
      <c r="Q39" s="21"/>
      <c r="R39" s="21"/>
      <c r="S39" s="21"/>
      <c r="T39" s="21"/>
      <c r="U39" s="21"/>
      <c r="V39" s="203"/>
      <c r="W39" s="203"/>
      <c r="X39" s="21"/>
      <c r="Y39" s="21"/>
      <c r="Z39" s="21"/>
      <c r="AA39" s="21"/>
      <c r="AB39" s="21"/>
      <c r="AC39" s="21"/>
      <c r="AD39" s="21"/>
      <c r="AE39" s="21"/>
      <c r="AF39" s="21"/>
      <c r="AG39" s="357"/>
      <c r="AH39" s="358"/>
      <c r="AI39" s="358"/>
      <c r="AJ39" s="358"/>
      <c r="AK39" s="359"/>
      <c r="AL39" s="203"/>
      <c r="AM39" s="203"/>
      <c r="AN39" s="203"/>
      <c r="AO39" s="203"/>
      <c r="AP39" s="203"/>
      <c r="AQ39" s="203"/>
      <c r="AR39" s="203"/>
      <c r="AS39" s="238"/>
      <c r="AT39" s="203"/>
      <c r="AU39" s="203"/>
      <c r="AV39" s="203"/>
      <c r="AW39" s="203"/>
    </row>
    <row r="40" spans="1:49" ht="15.75" customHeight="1" x14ac:dyDescent="0.25">
      <c r="A40" s="134">
        <v>37</v>
      </c>
      <c r="B40" s="205">
        <v>45106</v>
      </c>
      <c r="C40" s="135" t="str">
        <f>K4</f>
        <v>winnaar groep A</v>
      </c>
      <c r="D40" s="135" t="str">
        <f>K17</f>
        <v>tweede groep C</v>
      </c>
      <c r="E40" s="221"/>
      <c r="F40" s="222" t="s">
        <v>40</v>
      </c>
      <c r="G40" s="223"/>
      <c r="H40" s="138"/>
      <c r="I40" s="133"/>
      <c r="J40" s="208">
        <v>37</v>
      </c>
      <c r="K40" s="209" t="str">
        <f t="shared" ref="K40:K47" si="1">IF(E40&gt;G40,C40,IF(G40&gt;E40,D40,IF(E40="","winnaar "&amp;J40,IF(E40=G40,"kies winnaar &gt;",))))</f>
        <v>winnaar 37</v>
      </c>
      <c r="L40" s="210"/>
      <c r="M40" s="21"/>
      <c r="N40" s="203"/>
      <c r="O40" s="203"/>
      <c r="P40" s="203"/>
      <c r="Q40" s="203"/>
      <c r="R40" s="203"/>
      <c r="S40" s="203"/>
      <c r="T40" s="203"/>
      <c r="U40" s="203"/>
      <c r="V40" s="203"/>
      <c r="W40" s="200"/>
      <c r="X40" s="200"/>
      <c r="Y40" s="200"/>
      <c r="Z40" s="200"/>
      <c r="AA40" s="200"/>
      <c r="AB40" s="21"/>
      <c r="AC40" s="21"/>
      <c r="AD40" s="21"/>
      <c r="AE40" s="21"/>
      <c r="AF40" s="21"/>
      <c r="AG40" s="357"/>
      <c r="AH40" s="358"/>
      <c r="AI40" s="358"/>
      <c r="AJ40" s="358"/>
      <c r="AK40" s="359"/>
      <c r="AL40" s="203"/>
      <c r="AM40" s="203"/>
      <c r="AN40" s="203"/>
      <c r="AO40" s="203"/>
      <c r="AP40" s="203"/>
      <c r="AQ40" s="203"/>
      <c r="AR40" s="203"/>
      <c r="AS40" s="203"/>
      <c r="AT40" s="203"/>
      <c r="AU40" s="203"/>
      <c r="AV40" s="203"/>
      <c r="AW40" s="203"/>
    </row>
    <row r="41" spans="1:49" ht="15.75" customHeight="1" x14ac:dyDescent="0.25">
      <c r="A41" s="134">
        <v>38</v>
      </c>
      <c r="B41" s="205">
        <v>45106</v>
      </c>
      <c r="C41" s="135" t="str">
        <f>K5</f>
        <v>tweede groep A</v>
      </c>
      <c r="D41" s="135" t="str">
        <f>K11</f>
        <v>tweede groep B</v>
      </c>
      <c r="E41" s="136"/>
      <c r="F41" s="2" t="s">
        <v>40</v>
      </c>
      <c r="G41" s="137"/>
      <c r="H41" s="138"/>
      <c r="I41" s="133"/>
      <c r="J41" s="211">
        <v>38</v>
      </c>
      <c r="K41" s="139" t="str">
        <f t="shared" si="1"/>
        <v>winnaar 38</v>
      </c>
      <c r="L41" s="212"/>
      <c r="M41" s="21"/>
      <c r="N41" s="152"/>
      <c r="O41" s="127"/>
      <c r="P41" s="172"/>
      <c r="Q41" s="21"/>
      <c r="R41" s="21"/>
      <c r="S41" s="21"/>
      <c r="T41" s="21"/>
      <c r="U41" s="21"/>
      <c r="V41" s="203"/>
      <c r="W41" s="203"/>
      <c r="X41" s="21"/>
      <c r="Y41" s="21"/>
      <c r="Z41" s="21"/>
      <c r="AA41" s="21"/>
      <c r="AB41" s="21"/>
      <c r="AC41" s="21"/>
      <c r="AD41" s="21"/>
      <c r="AE41" s="21"/>
      <c r="AF41" s="21"/>
      <c r="AG41" s="243"/>
      <c r="AH41" s="243"/>
      <c r="AI41" s="243"/>
      <c r="AJ41" s="243"/>
      <c r="AK41" s="243"/>
      <c r="AL41" s="203"/>
      <c r="AM41" s="203"/>
      <c r="AN41" s="203"/>
      <c r="AO41" s="203"/>
      <c r="AP41" s="203"/>
      <c r="AQ41" s="203"/>
      <c r="AR41" s="203"/>
      <c r="AS41" s="203"/>
      <c r="AT41" s="203"/>
      <c r="AU41" s="203"/>
      <c r="AV41" s="203"/>
      <c r="AW41" s="203"/>
    </row>
    <row r="42" spans="1:49" ht="15.75" customHeight="1" x14ac:dyDescent="0.25">
      <c r="A42" s="134">
        <v>39</v>
      </c>
      <c r="B42" s="205">
        <v>45107</v>
      </c>
      <c r="C42" s="135" t="str">
        <f>K10</f>
        <v>winnaar groep B</v>
      </c>
      <c r="D42" s="135" t="str">
        <f>IF(COUNT(E33:G38)&lt;12,"beste nummer 3 A/D/E/F",AN20)</f>
        <v>beste nummer 3 A/D/E/F</v>
      </c>
      <c r="E42" s="136"/>
      <c r="F42" s="2" t="s">
        <v>40</v>
      </c>
      <c r="G42" s="137"/>
      <c r="H42" s="138"/>
      <c r="I42" s="133"/>
      <c r="J42" s="211">
        <v>39</v>
      </c>
      <c r="K42" s="139" t="str">
        <f t="shared" si="1"/>
        <v>winnaar 39</v>
      </c>
      <c r="L42" s="212"/>
      <c r="M42" s="233"/>
      <c r="N42" s="152"/>
      <c r="O42" s="244"/>
      <c r="P42" s="172"/>
      <c r="Q42" s="21"/>
      <c r="R42" s="21"/>
      <c r="S42" s="21"/>
      <c r="T42" s="21"/>
      <c r="U42" s="21"/>
      <c r="V42" s="203"/>
      <c r="W42" s="203"/>
      <c r="X42" s="21"/>
      <c r="Y42" s="21"/>
      <c r="Z42" s="21"/>
      <c r="AA42" s="21"/>
      <c r="AB42" s="200"/>
      <c r="AC42" s="201"/>
      <c r="AD42" s="202"/>
      <c r="AE42" s="21"/>
      <c r="AF42" s="21"/>
      <c r="AG42" s="243"/>
      <c r="AH42" s="243"/>
      <c r="AI42" s="243"/>
      <c r="AJ42" s="243"/>
      <c r="AK42" s="243"/>
      <c r="AL42" s="203"/>
      <c r="AM42" s="203"/>
      <c r="AN42" s="203"/>
      <c r="AO42" s="203"/>
      <c r="AP42" s="203"/>
      <c r="AQ42" s="203"/>
      <c r="AR42" s="203"/>
      <c r="AS42" s="203"/>
      <c r="AT42" s="203"/>
      <c r="AU42" s="203"/>
      <c r="AV42" s="203"/>
      <c r="AW42" s="203"/>
    </row>
    <row r="43" spans="1:49" ht="15.75" customHeight="1" x14ac:dyDescent="0.25">
      <c r="A43" s="134">
        <v>40</v>
      </c>
      <c r="B43" s="205">
        <v>45107</v>
      </c>
      <c r="C43" s="135" t="str">
        <f>K16</f>
        <v>winnaar groep C</v>
      </c>
      <c r="D43" s="135" t="str">
        <f>IF(COUNT(E27:G32)&lt;12,"beste nummer 3 D/E/F",AO20)</f>
        <v>beste nummer 3 D/E/F</v>
      </c>
      <c r="E43" s="136"/>
      <c r="F43" s="2" t="s">
        <v>40</v>
      </c>
      <c r="G43" s="137"/>
      <c r="H43" s="138"/>
      <c r="I43" s="133"/>
      <c r="J43" s="211">
        <v>40</v>
      </c>
      <c r="K43" s="139" t="str">
        <f t="shared" si="1"/>
        <v>winnaar 40</v>
      </c>
      <c r="L43" s="212"/>
      <c r="M43" s="21"/>
      <c r="N43" s="245"/>
      <c r="O43" s="200"/>
      <c r="P43" s="200"/>
      <c r="Q43" s="201"/>
      <c r="R43" s="202"/>
      <c r="S43" s="203"/>
      <c r="T43" s="203"/>
      <c r="U43" s="203"/>
      <c r="V43" s="203"/>
      <c r="W43" s="203"/>
      <c r="X43" s="21"/>
      <c r="Y43" s="21"/>
      <c r="Z43" s="21"/>
      <c r="AA43" s="21"/>
      <c r="AB43" s="21"/>
      <c r="AC43" s="21"/>
      <c r="AD43" s="21"/>
      <c r="AE43" s="21"/>
      <c r="AF43" s="21"/>
      <c r="AG43" s="243"/>
      <c r="AH43" s="243"/>
      <c r="AI43" s="243"/>
      <c r="AJ43" s="243"/>
      <c r="AK43" s="243"/>
      <c r="AL43" s="203"/>
      <c r="AM43" s="203"/>
      <c r="AN43" s="203"/>
      <c r="AO43" s="203"/>
      <c r="AP43" s="203"/>
      <c r="AQ43" s="203"/>
      <c r="AR43" s="203"/>
      <c r="AS43" s="203"/>
      <c r="AT43" s="203"/>
      <c r="AU43" s="203"/>
      <c r="AV43" s="203"/>
      <c r="AW43" s="203"/>
    </row>
    <row r="44" spans="1:49" ht="15.75" customHeight="1" x14ac:dyDescent="0.25">
      <c r="A44" s="134">
        <v>41</v>
      </c>
      <c r="B44" s="205">
        <v>45108</v>
      </c>
      <c r="C44" s="135" t="str">
        <f>K34</f>
        <v>winnaar groep F</v>
      </c>
      <c r="D44" s="135" t="str">
        <f>IF(COUNT(E27:G32)&lt;12,"beste nummer 3 A/B/C",AQ20)</f>
        <v>beste nummer 3 A/B/C</v>
      </c>
      <c r="E44" s="136"/>
      <c r="F44" s="2" t="s">
        <v>40</v>
      </c>
      <c r="G44" s="137"/>
      <c r="H44" s="138"/>
      <c r="I44" s="133"/>
      <c r="J44" s="211">
        <v>41</v>
      </c>
      <c r="K44" s="139" t="str">
        <f t="shared" si="1"/>
        <v>winnaar 41</v>
      </c>
      <c r="L44" s="212"/>
      <c r="M44" s="21"/>
      <c r="N44" s="203"/>
      <c r="O44" s="246"/>
      <c r="P44" s="246"/>
      <c r="Q44" s="246"/>
      <c r="R44" s="246"/>
      <c r="S44" s="246"/>
      <c r="T44" s="246"/>
      <c r="U44" s="246"/>
      <c r="V44" s="246"/>
      <c r="W44" s="245"/>
      <c r="X44" s="245"/>
      <c r="Y44" s="245"/>
      <c r="Z44" s="245"/>
      <c r="AA44" s="245"/>
      <c r="AB44" s="21"/>
      <c r="AC44" s="21"/>
      <c r="AD44" s="21"/>
      <c r="AE44" s="21"/>
      <c r="AF44" s="21"/>
      <c r="AG44" s="243"/>
      <c r="AH44" s="243"/>
      <c r="AI44" s="243"/>
      <c r="AJ44" s="243"/>
      <c r="AK44" s="243"/>
      <c r="AL44" s="203"/>
      <c r="AM44" s="203"/>
      <c r="AN44" s="203"/>
      <c r="AO44" s="203"/>
      <c r="AP44" s="203"/>
      <c r="AQ44" s="203"/>
      <c r="AR44" s="203"/>
      <c r="AS44" s="203"/>
      <c r="AT44" s="203"/>
      <c r="AU44" s="203"/>
      <c r="AV44" s="203"/>
      <c r="AW44" s="203"/>
    </row>
    <row r="45" spans="1:49" ht="15.75" customHeight="1" x14ac:dyDescent="0.25">
      <c r="A45" s="134">
        <v>42</v>
      </c>
      <c r="B45" s="205">
        <v>45108</v>
      </c>
      <c r="C45" s="135" t="str">
        <f>K23</f>
        <v>tweede groep C</v>
      </c>
      <c r="D45" s="135" t="str">
        <f>K29</f>
        <v>tweede groep E</v>
      </c>
      <c r="E45" s="136"/>
      <c r="F45" s="2" t="s">
        <v>40</v>
      </c>
      <c r="G45" s="137"/>
      <c r="H45" s="138"/>
      <c r="I45" s="133"/>
      <c r="J45" s="211">
        <v>42</v>
      </c>
      <c r="K45" s="139" t="str">
        <f t="shared" si="1"/>
        <v>winnaar 42</v>
      </c>
      <c r="L45" s="212"/>
      <c r="M45" s="21"/>
      <c r="N45" s="203"/>
      <c r="O45" s="246"/>
      <c r="P45" s="246"/>
      <c r="Q45" s="246"/>
      <c r="R45" s="246"/>
      <c r="S45" s="246"/>
      <c r="T45" s="246"/>
      <c r="U45" s="246"/>
      <c r="V45" s="246"/>
      <c r="W45" s="245"/>
      <c r="X45" s="245"/>
      <c r="Y45" s="245"/>
      <c r="Z45" s="245"/>
      <c r="AA45" s="245"/>
      <c r="AB45" s="21"/>
      <c r="AC45" s="21"/>
      <c r="AD45" s="21"/>
      <c r="AE45" s="21"/>
      <c r="AF45" s="21"/>
      <c r="AG45" s="243"/>
      <c r="AH45" s="243"/>
      <c r="AI45" s="243"/>
      <c r="AJ45" s="243"/>
      <c r="AK45" s="243"/>
      <c r="AL45" s="203"/>
      <c r="AM45" s="203"/>
      <c r="AN45" s="203"/>
      <c r="AO45" s="203"/>
      <c r="AP45" s="203"/>
      <c r="AQ45" s="203"/>
      <c r="AR45" s="203"/>
      <c r="AS45" s="203"/>
      <c r="AT45" s="203"/>
      <c r="AU45" s="203"/>
      <c r="AV45" s="203"/>
      <c r="AW45" s="203"/>
    </row>
    <row r="46" spans="1:49" ht="15.75" customHeight="1" x14ac:dyDescent="0.25">
      <c r="A46" s="134">
        <v>43</v>
      </c>
      <c r="B46" s="205">
        <v>45109</v>
      </c>
      <c r="C46" s="135" t="str">
        <f>K28</f>
        <v>winnaar groep E</v>
      </c>
      <c r="D46" s="135" t="str">
        <f>IF(COUNT(E33:G38)&lt;12,"beste nummer 3 A/B/C/D",AP20)</f>
        <v>beste nummer 3 A/B/C/D</v>
      </c>
      <c r="E46" s="136"/>
      <c r="F46" s="2" t="s">
        <v>40</v>
      </c>
      <c r="G46" s="137"/>
      <c r="H46" s="138"/>
      <c r="I46" s="133"/>
      <c r="J46" s="211">
        <v>43</v>
      </c>
      <c r="K46" s="139" t="str">
        <f t="shared" si="1"/>
        <v>winnaar 43</v>
      </c>
      <c r="L46" s="212"/>
      <c r="M46" s="21"/>
      <c r="N46" s="152"/>
      <c r="O46" s="127"/>
      <c r="P46" s="172"/>
      <c r="Q46" s="21"/>
      <c r="R46" s="21"/>
      <c r="S46" s="21"/>
      <c r="T46" s="21"/>
      <c r="U46" s="21"/>
      <c r="V46" s="203"/>
      <c r="W46" s="203"/>
      <c r="X46" s="21"/>
      <c r="Y46" s="21"/>
      <c r="Z46" s="21"/>
      <c r="AA46" s="21"/>
      <c r="AB46" s="21"/>
      <c r="AC46" s="21"/>
      <c r="AD46" s="21"/>
      <c r="AE46" s="21"/>
      <c r="AF46" s="21"/>
      <c r="AG46" s="243"/>
      <c r="AH46" s="243"/>
      <c r="AI46" s="243"/>
      <c r="AJ46" s="243"/>
      <c r="AK46" s="243"/>
      <c r="AL46" s="203"/>
      <c r="AM46" s="203"/>
      <c r="AN46" s="203"/>
      <c r="AO46" s="203"/>
      <c r="AP46" s="203"/>
      <c r="AQ46" s="203"/>
      <c r="AR46" s="203"/>
      <c r="AS46" s="203"/>
      <c r="AT46" s="203"/>
      <c r="AU46" s="203"/>
      <c r="AV46" s="203"/>
      <c r="AW46" s="203"/>
    </row>
    <row r="47" spans="1:49" ht="15.75" customHeight="1" thickBot="1" x14ac:dyDescent="0.3">
      <c r="A47" s="134">
        <v>44</v>
      </c>
      <c r="B47" s="206">
        <v>45109</v>
      </c>
      <c r="C47" s="135" t="str">
        <f>K22</f>
        <v>winnaar groep D</v>
      </c>
      <c r="D47" s="135" t="str">
        <f>K35</f>
        <v>tweede groep F</v>
      </c>
      <c r="E47" s="136"/>
      <c r="F47" s="2" t="s">
        <v>40</v>
      </c>
      <c r="G47" s="137"/>
      <c r="H47" s="138"/>
      <c r="I47" s="133"/>
      <c r="J47" s="213">
        <v>44</v>
      </c>
      <c r="K47" s="214" t="str">
        <f t="shared" si="1"/>
        <v>winnaar 44</v>
      </c>
      <c r="L47" s="215"/>
      <c r="M47" s="21"/>
      <c r="N47" s="203"/>
      <c r="O47" s="246"/>
      <c r="P47" s="203"/>
      <c r="Q47" s="203"/>
      <c r="R47" s="203"/>
      <c r="S47" s="203"/>
      <c r="T47" s="203"/>
      <c r="U47" s="203"/>
      <c r="V47" s="203"/>
      <c r="W47" s="200"/>
      <c r="X47" s="200"/>
      <c r="Y47" s="200"/>
      <c r="Z47" s="200"/>
      <c r="AA47" s="21"/>
      <c r="AB47" s="21"/>
      <c r="AC47" s="21"/>
      <c r="AD47" s="21"/>
      <c r="AE47" s="21"/>
      <c r="AF47" s="21"/>
      <c r="AG47" s="243"/>
      <c r="AH47" s="243"/>
      <c r="AI47" s="243"/>
      <c r="AJ47" s="243"/>
      <c r="AK47" s="243"/>
      <c r="AL47" s="203"/>
      <c r="AM47" s="203"/>
      <c r="AN47" s="203"/>
      <c r="AO47" s="203"/>
      <c r="AP47" s="203"/>
      <c r="AQ47" s="203"/>
      <c r="AR47" s="203"/>
      <c r="AS47" s="203"/>
      <c r="AT47" s="203"/>
      <c r="AU47" s="203"/>
      <c r="AV47" s="203"/>
      <c r="AW47" s="203"/>
    </row>
    <row r="48" spans="1:49" ht="15.75" customHeight="1" thickBot="1" x14ac:dyDescent="0.3">
      <c r="A48" s="130"/>
      <c r="B48" s="131"/>
      <c r="C48" s="131" t="s">
        <v>87</v>
      </c>
      <c r="D48" s="132" t="s">
        <v>78</v>
      </c>
      <c r="E48" s="141" t="s">
        <v>79</v>
      </c>
      <c r="F48" s="142"/>
      <c r="G48" s="143"/>
      <c r="H48" s="138"/>
      <c r="I48" s="133"/>
      <c r="J48" s="228" t="s">
        <v>80</v>
      </c>
      <c r="K48" s="350" t="s">
        <v>88</v>
      </c>
      <c r="L48" s="351"/>
      <c r="M48" s="21"/>
      <c r="N48" s="203"/>
      <c r="O48" s="246"/>
      <c r="P48" s="203"/>
      <c r="Q48" s="203"/>
      <c r="R48" s="203"/>
      <c r="S48" s="203"/>
      <c r="T48" s="203"/>
      <c r="U48" s="203"/>
      <c r="V48" s="203"/>
      <c r="W48" s="200"/>
      <c r="X48" s="200"/>
      <c r="Y48" s="200"/>
      <c r="Z48" s="21"/>
      <c r="AA48" s="21"/>
      <c r="AB48" s="21"/>
      <c r="AC48" s="21"/>
      <c r="AD48" s="21"/>
      <c r="AE48" s="21"/>
      <c r="AF48" s="21"/>
      <c r="AG48" s="21"/>
      <c r="AH48" s="21"/>
      <c r="AI48" s="21"/>
      <c r="AJ48" s="21"/>
      <c r="AK48" s="21"/>
      <c r="AL48" s="203"/>
      <c r="AM48" s="203"/>
      <c r="AN48" s="203"/>
      <c r="AO48" s="203"/>
      <c r="AP48" s="203"/>
      <c r="AQ48" s="203"/>
      <c r="AR48" s="203"/>
      <c r="AS48" s="203"/>
      <c r="AT48" s="203"/>
      <c r="AU48" s="203"/>
      <c r="AV48" s="203"/>
      <c r="AW48" s="203"/>
    </row>
    <row r="49" spans="1:49" ht="15.75" customHeight="1" x14ac:dyDescent="0.25">
      <c r="A49" s="134">
        <v>45</v>
      </c>
      <c r="B49" s="204">
        <v>45112</v>
      </c>
      <c r="C49" s="139" t="str">
        <f>IF(L42&gt;0,L42,K42)</f>
        <v>winnaar 39</v>
      </c>
      <c r="D49" s="139" t="str">
        <f>IF(L40&gt;0,L40,K40)</f>
        <v>winnaar 37</v>
      </c>
      <c r="E49" s="136"/>
      <c r="F49" s="2" t="s">
        <v>40</v>
      </c>
      <c r="G49" s="137"/>
      <c r="H49" s="138"/>
      <c r="I49" s="133"/>
      <c r="J49" s="208">
        <v>45</v>
      </c>
      <c r="K49" s="209" t="str">
        <f>IF(E49&gt;G49,C49,IF(G49&gt;E49,D49,IF(E49="","winnaar "&amp;J49,IF(E49=G49,"kies winnaar &gt;",))))</f>
        <v>winnaar 45</v>
      </c>
      <c r="L49" s="210"/>
      <c r="M49" s="21"/>
      <c r="N49" s="152"/>
      <c r="O49" s="127"/>
      <c r="P49" s="172"/>
      <c r="Q49" s="21"/>
      <c r="R49" s="21"/>
      <c r="S49" s="21"/>
      <c r="T49" s="21"/>
      <c r="U49" s="21"/>
      <c r="V49" s="203"/>
      <c r="W49" s="203"/>
      <c r="X49" s="21"/>
      <c r="Y49" s="21"/>
      <c r="Z49" s="21"/>
      <c r="AA49" s="21"/>
      <c r="AB49" s="21"/>
      <c r="AC49" s="21"/>
      <c r="AD49" s="21"/>
      <c r="AE49" s="21"/>
      <c r="AF49" s="21"/>
      <c r="AG49" s="21"/>
      <c r="AH49" s="21"/>
      <c r="AI49" s="21"/>
      <c r="AJ49" s="21"/>
      <c r="AK49" s="21"/>
      <c r="AL49" s="203"/>
      <c r="AM49" s="203"/>
      <c r="AN49" s="203"/>
      <c r="AO49" s="203"/>
      <c r="AP49" s="203"/>
      <c r="AQ49" s="203"/>
      <c r="AR49" s="203"/>
      <c r="AS49" s="203"/>
      <c r="AT49" s="203"/>
      <c r="AU49" s="203"/>
      <c r="AV49" s="203"/>
      <c r="AW49" s="203"/>
    </row>
    <row r="50" spans="1:49" ht="15.75" customHeight="1" x14ac:dyDescent="0.25">
      <c r="A50" s="134">
        <v>46</v>
      </c>
      <c r="B50" s="205">
        <v>45112</v>
      </c>
      <c r="C50" s="139" t="str">
        <f>IF(L44&gt;0,L44,K44)</f>
        <v>winnaar 41</v>
      </c>
      <c r="D50" s="139" t="str">
        <f>IF(L45&gt;0,L45,K45)</f>
        <v>winnaar 42</v>
      </c>
      <c r="E50" s="136"/>
      <c r="F50" s="2"/>
      <c r="G50" s="137"/>
      <c r="H50" s="138"/>
      <c r="I50" s="133"/>
      <c r="J50" s="211">
        <v>46</v>
      </c>
      <c r="K50" s="139" t="str">
        <f>IF(E50&gt;G50,C50,IF(G50&gt;E50,D50,IF(E50="","winnaar "&amp;J50,IF(E50=G50,"kies winnaar &gt;",))))</f>
        <v>winnaar 46</v>
      </c>
      <c r="L50" s="212"/>
      <c r="M50" s="21"/>
      <c r="N50" s="152"/>
      <c r="O50" s="127"/>
      <c r="P50" s="172"/>
      <c r="Q50" s="21"/>
      <c r="R50" s="21"/>
      <c r="S50" s="21"/>
      <c r="T50" s="21"/>
      <c r="U50" s="21"/>
      <c r="V50" s="203"/>
      <c r="W50" s="203"/>
      <c r="X50" s="21"/>
      <c r="Y50" s="21"/>
      <c r="Z50" s="21"/>
      <c r="AA50" s="21"/>
      <c r="AB50" s="21"/>
      <c r="AC50" s="21"/>
      <c r="AD50" s="21"/>
      <c r="AE50" s="21"/>
      <c r="AF50" s="21"/>
      <c r="AG50" s="21"/>
      <c r="AH50" s="21"/>
      <c r="AI50" s="21"/>
      <c r="AJ50" s="21"/>
      <c r="AK50" s="21"/>
      <c r="AL50" s="203"/>
      <c r="AM50" s="203"/>
      <c r="AN50" s="203"/>
      <c r="AO50" s="203"/>
      <c r="AP50" s="203"/>
      <c r="AQ50" s="203"/>
      <c r="AR50" s="203"/>
      <c r="AS50" s="203"/>
      <c r="AT50" s="203"/>
      <c r="AU50" s="203"/>
      <c r="AV50" s="203"/>
      <c r="AW50" s="203"/>
    </row>
    <row r="51" spans="1:49" ht="15.75" customHeight="1" x14ac:dyDescent="0.25">
      <c r="A51" s="134">
        <v>47</v>
      </c>
      <c r="B51" s="205">
        <v>45113</v>
      </c>
      <c r="C51" s="139" t="str">
        <f>IF(L46&gt;0,L46,K46)</f>
        <v>winnaar 43</v>
      </c>
      <c r="D51" s="139" t="str">
        <f>IF(L47&gt;0,L47,K47)</f>
        <v>winnaar 44</v>
      </c>
      <c r="E51" s="136"/>
      <c r="F51" s="2" t="s">
        <v>40</v>
      </c>
      <c r="G51" s="137"/>
      <c r="H51" s="138"/>
      <c r="I51" s="133"/>
      <c r="J51" s="211">
        <v>47</v>
      </c>
      <c r="K51" s="139" t="str">
        <f>IF(E51&gt;G51,C51,IF(G51&gt;E51,D51,IF(E51="","winnaar "&amp;J51,IF(E51=G51,"kies winnaar &gt;",))))</f>
        <v>winnaar 47</v>
      </c>
      <c r="L51" s="212"/>
      <c r="M51" s="21"/>
      <c r="N51" s="152"/>
      <c r="O51" s="127"/>
      <c r="P51" s="172"/>
      <c r="Q51" s="21"/>
      <c r="R51" s="21"/>
      <c r="S51" s="21"/>
      <c r="T51" s="21"/>
      <c r="U51" s="21"/>
      <c r="V51" s="203"/>
      <c r="W51" s="203"/>
      <c r="X51" s="21"/>
      <c r="Y51" s="21"/>
      <c r="Z51" s="21"/>
      <c r="AA51" s="21"/>
      <c r="AB51" s="21"/>
      <c r="AC51" s="21"/>
      <c r="AD51" s="21"/>
      <c r="AE51" s="21"/>
      <c r="AF51" s="21"/>
      <c r="AG51" s="21"/>
      <c r="AH51" s="21"/>
      <c r="AI51" s="21"/>
      <c r="AJ51" s="21"/>
      <c r="AK51" s="21"/>
      <c r="AL51" s="203"/>
      <c r="AM51" s="203"/>
      <c r="AN51" s="203"/>
      <c r="AO51" s="203"/>
      <c r="AP51" s="203"/>
      <c r="AQ51" s="203"/>
      <c r="AR51" s="203"/>
      <c r="AS51" s="203"/>
      <c r="AT51" s="203"/>
      <c r="AU51" s="203"/>
      <c r="AV51" s="203"/>
      <c r="AW51" s="203"/>
    </row>
    <row r="52" spans="1:49" ht="15.75" customHeight="1" thickBot="1" x14ac:dyDescent="0.3">
      <c r="A52" s="134">
        <v>48</v>
      </c>
      <c r="B52" s="206">
        <v>45113</v>
      </c>
      <c r="C52" s="139" t="str">
        <f>IF(L43&gt;0,L43,K43)</f>
        <v>winnaar 40</v>
      </c>
      <c r="D52" s="139" t="str">
        <f>IF(L41&gt;0,L41,K41)</f>
        <v>winnaar 38</v>
      </c>
      <c r="E52" s="136"/>
      <c r="F52" s="2" t="s">
        <v>40</v>
      </c>
      <c r="G52" s="137"/>
      <c r="H52" s="138"/>
      <c r="I52" s="133"/>
      <c r="J52" s="213">
        <v>48</v>
      </c>
      <c r="K52" s="214" t="str">
        <f>IF(E52&gt;G52,C52,IF(G52&gt;E52,D52,IF(E52="","winnaar "&amp;J52,IF(E52=G52,"kies winnaar &gt;",))))</f>
        <v>winnaar 48</v>
      </c>
      <c r="L52" s="215"/>
      <c r="M52" s="21"/>
      <c r="N52" s="152"/>
      <c r="O52" s="127"/>
      <c r="P52" s="172"/>
      <c r="Q52" s="21"/>
      <c r="R52" s="21"/>
      <c r="S52" s="21"/>
      <c r="T52" s="21"/>
      <c r="U52" s="21"/>
      <c r="V52" s="203"/>
      <c r="W52" s="203"/>
      <c r="X52" s="21"/>
      <c r="Y52" s="21"/>
      <c r="Z52" s="21"/>
      <c r="AA52" s="21"/>
      <c r="AB52" s="21"/>
      <c r="AC52" s="21"/>
      <c r="AD52" s="21"/>
      <c r="AE52" s="21"/>
      <c r="AF52" s="21"/>
      <c r="AG52" s="21"/>
      <c r="AH52" s="21"/>
      <c r="AI52" s="21"/>
      <c r="AJ52" s="21"/>
      <c r="AK52" s="21"/>
      <c r="AL52" s="203"/>
      <c r="AM52" s="203"/>
      <c r="AN52" s="203"/>
      <c r="AO52" s="203"/>
      <c r="AP52" s="203"/>
      <c r="AQ52" s="203"/>
      <c r="AR52" s="203"/>
      <c r="AS52" s="203"/>
      <c r="AT52" s="203"/>
      <c r="AU52" s="203"/>
      <c r="AV52" s="203"/>
      <c r="AW52" s="203"/>
    </row>
    <row r="53" spans="1:49" ht="15.75" customHeight="1" thickBot="1" x14ac:dyDescent="0.3">
      <c r="A53" s="130"/>
      <c r="B53" s="131"/>
      <c r="C53" s="131" t="s">
        <v>89</v>
      </c>
      <c r="D53" s="132" t="s">
        <v>78</v>
      </c>
      <c r="E53" s="141" t="s">
        <v>79</v>
      </c>
      <c r="F53" s="142"/>
      <c r="G53" s="143"/>
      <c r="H53" s="138"/>
      <c r="I53" s="133"/>
      <c r="J53" s="228" t="s">
        <v>80</v>
      </c>
      <c r="K53" s="350" t="s">
        <v>90</v>
      </c>
      <c r="L53" s="351"/>
      <c r="M53" s="21"/>
      <c r="N53" s="236"/>
      <c r="O53" s="247"/>
      <c r="P53" s="247"/>
      <c r="Q53" s="247"/>
      <c r="R53" s="247"/>
      <c r="S53" s="52"/>
      <c r="T53" s="52"/>
      <c r="U53" s="52"/>
      <c r="V53" s="52"/>
      <c r="W53" s="159"/>
      <c r="X53" s="159"/>
      <c r="Y53" s="152"/>
      <c r="Z53" s="152"/>
      <c r="AA53" s="127"/>
      <c r="AB53" s="172"/>
      <c r="AC53" s="21"/>
      <c r="AD53" s="21"/>
      <c r="AE53" s="21"/>
      <c r="AF53" s="21"/>
      <c r="AG53" s="21"/>
      <c r="AH53" s="203"/>
      <c r="AI53" s="203"/>
      <c r="AJ53" s="21"/>
      <c r="AK53" s="21"/>
      <c r="AL53" s="21"/>
      <c r="AM53" s="21"/>
      <c r="AN53" s="21"/>
      <c r="AO53" s="21"/>
      <c r="AP53" s="21"/>
      <c r="AQ53" s="21"/>
      <c r="AR53" s="21"/>
      <c r="AS53" s="21"/>
      <c r="AT53" s="21"/>
      <c r="AU53" s="21"/>
      <c r="AV53" s="21"/>
      <c r="AW53" s="21"/>
    </row>
    <row r="54" spans="1:49" ht="15.75" customHeight="1" x14ac:dyDescent="0.25">
      <c r="A54" s="134">
        <v>49</v>
      </c>
      <c r="B54" s="204">
        <v>45116</v>
      </c>
      <c r="C54" s="139" t="str">
        <f>IF(L49&gt;0,L49,K49)</f>
        <v>winnaar 45</v>
      </c>
      <c r="D54" s="139" t="str">
        <f>IF(L50&gt;0,L50,K50)</f>
        <v>winnaar 46</v>
      </c>
      <c r="E54" s="136"/>
      <c r="F54" s="2" t="s">
        <v>40</v>
      </c>
      <c r="G54" s="137"/>
      <c r="H54" s="138"/>
      <c r="I54" s="133"/>
      <c r="J54" s="208">
        <v>49</v>
      </c>
      <c r="K54" s="209" t="str">
        <f>IF(E54&gt;G54,C54,IF(G54&gt;E54,D54,IF(E54="","winnaar "&amp;J54,IF(E54=G54,"kies winnaar &gt;",))))</f>
        <v>winnaar 49</v>
      </c>
      <c r="L54" s="210"/>
      <c r="M54" s="21"/>
      <c r="N54" s="236"/>
      <c r="O54" s="236"/>
      <c r="P54" s="236"/>
      <c r="Q54" s="236"/>
      <c r="R54" s="236"/>
      <c r="S54" s="21"/>
      <c r="T54" s="21"/>
      <c r="U54" s="21"/>
      <c r="V54" s="21"/>
      <c r="W54" s="152"/>
      <c r="X54" s="152"/>
      <c r="Y54" s="152"/>
      <c r="Z54" s="152"/>
      <c r="AA54" s="127"/>
      <c r="AB54" s="172"/>
      <c r="AC54" s="21"/>
      <c r="AD54" s="21"/>
      <c r="AE54" s="21"/>
      <c r="AF54" s="21"/>
      <c r="AG54" s="21"/>
      <c r="AH54" s="203"/>
      <c r="AI54" s="203"/>
      <c r="AJ54" s="21"/>
      <c r="AK54" s="21"/>
      <c r="AL54" s="21"/>
      <c r="AM54" s="21"/>
      <c r="AN54" s="21"/>
      <c r="AO54" s="21"/>
      <c r="AP54" s="21"/>
      <c r="AQ54" s="21"/>
      <c r="AR54" s="21"/>
      <c r="AS54" s="21"/>
      <c r="AT54" s="21"/>
      <c r="AU54" s="21"/>
      <c r="AV54" s="21"/>
      <c r="AW54" s="21"/>
    </row>
    <row r="55" spans="1:49" ht="15.75" customHeight="1" thickBot="1" x14ac:dyDescent="0.3">
      <c r="A55" s="134">
        <v>50</v>
      </c>
      <c r="B55" s="206">
        <v>45117</v>
      </c>
      <c r="C55" s="139" t="str">
        <f>IF(L51&gt;0,L51,K51)</f>
        <v>winnaar 47</v>
      </c>
      <c r="D55" s="139" t="str">
        <f>IF(L52&gt;0,L52,K52)</f>
        <v>winnaar 48</v>
      </c>
      <c r="E55" s="136"/>
      <c r="F55" s="2" t="s">
        <v>40</v>
      </c>
      <c r="G55" s="137"/>
      <c r="H55" s="138"/>
      <c r="I55" s="133"/>
      <c r="J55" s="213">
        <v>50</v>
      </c>
      <c r="K55" s="214" t="str">
        <f>IF(E55&gt;G55,C55,IF(G55&gt;E55,D55,IF(E55="","winnaar "&amp;J55,IF(E55=G55,"kies winnaar &gt;",))))</f>
        <v>winnaar 50</v>
      </c>
      <c r="L55" s="215"/>
      <c r="M55" s="21"/>
      <c r="N55" s="236"/>
      <c r="O55" s="236"/>
      <c r="P55" s="236"/>
      <c r="Q55" s="236"/>
      <c r="R55" s="236"/>
      <c r="S55" s="21"/>
      <c r="T55" s="21"/>
      <c r="U55" s="21"/>
      <c r="V55" s="21"/>
      <c r="W55" s="152"/>
      <c r="X55" s="152"/>
      <c r="Y55" s="152"/>
      <c r="Z55" s="152"/>
      <c r="AA55" s="127"/>
      <c r="AB55" s="172"/>
      <c r="AC55" s="21"/>
      <c r="AD55" s="21"/>
      <c r="AE55" s="21"/>
      <c r="AF55" s="21"/>
      <c r="AG55" s="21"/>
      <c r="AH55" s="203"/>
      <c r="AI55" s="203"/>
      <c r="AJ55" s="21"/>
      <c r="AK55" s="21"/>
      <c r="AL55" s="21"/>
      <c r="AM55" s="21"/>
      <c r="AN55" s="21"/>
      <c r="AO55" s="21"/>
      <c r="AP55" s="21"/>
      <c r="AQ55" s="21"/>
      <c r="AR55" s="21"/>
      <c r="AS55" s="21"/>
      <c r="AT55" s="21"/>
      <c r="AU55" s="21"/>
      <c r="AV55" s="21"/>
      <c r="AW55" s="21"/>
    </row>
    <row r="56" spans="1:49" ht="15.75" customHeight="1" thickBot="1" x14ac:dyDescent="0.3">
      <c r="A56" s="130"/>
      <c r="B56" s="131"/>
      <c r="C56" s="131" t="s">
        <v>91</v>
      </c>
      <c r="D56" s="132" t="s">
        <v>78</v>
      </c>
      <c r="E56" s="141" t="s">
        <v>79</v>
      </c>
      <c r="F56" s="142"/>
      <c r="G56" s="143"/>
      <c r="H56" s="138"/>
      <c r="I56" s="133"/>
      <c r="J56" s="228" t="s">
        <v>80</v>
      </c>
      <c r="K56" s="350" t="s">
        <v>92</v>
      </c>
      <c r="L56" s="351"/>
      <c r="M56" s="21"/>
      <c r="N56" s="236"/>
      <c r="O56" s="236"/>
      <c r="P56" s="236"/>
      <c r="Q56" s="236"/>
      <c r="R56" s="236"/>
      <c r="S56" s="21"/>
      <c r="T56" s="21"/>
      <c r="U56" s="21"/>
      <c r="V56" s="21"/>
      <c r="W56" s="152"/>
      <c r="X56" s="152"/>
      <c r="Y56" s="152"/>
      <c r="Z56" s="152"/>
      <c r="AA56" s="152"/>
      <c r="AB56" s="172"/>
      <c r="AC56" s="21"/>
      <c r="AD56" s="21"/>
      <c r="AE56" s="21"/>
      <c r="AF56" s="21"/>
      <c r="AG56" s="21"/>
      <c r="AH56" s="203"/>
      <c r="AI56" s="203"/>
      <c r="AJ56" s="21"/>
      <c r="AK56" s="21"/>
      <c r="AL56" s="21"/>
      <c r="AM56" s="21"/>
      <c r="AN56" s="21"/>
      <c r="AO56" s="21"/>
      <c r="AP56" s="21"/>
      <c r="AQ56" s="21"/>
      <c r="AR56" s="21"/>
      <c r="AS56" s="21"/>
      <c r="AT56" s="21"/>
      <c r="AU56" s="21"/>
      <c r="AV56" s="21"/>
      <c r="AW56" s="21"/>
    </row>
    <row r="57" spans="1:49" ht="15.75" customHeight="1" x14ac:dyDescent="0.25">
      <c r="A57" s="144">
        <v>51</v>
      </c>
      <c r="B57" s="207">
        <v>45121</v>
      </c>
      <c r="C57" s="145" t="str">
        <f>IF(L54&gt;0,L54,K54)</f>
        <v>winnaar 49</v>
      </c>
      <c r="D57" s="146" t="str">
        <f>IF(L55&gt;0,L55,K55)</f>
        <v>winnaar 50</v>
      </c>
      <c r="E57" s="147"/>
      <c r="F57" s="148" t="s">
        <v>40</v>
      </c>
      <c r="G57" s="149"/>
      <c r="H57" s="138"/>
      <c r="I57" s="133"/>
      <c r="J57" s="229">
        <v>51</v>
      </c>
      <c r="K57" s="230" t="str">
        <f>IF(E57&gt;G57,C57,IF(G57&gt;E57,D57,IF(E57="","winnaar "&amp;J57,IF(E57=G57,"kies winnaar &gt;",))))</f>
        <v>winnaar 51</v>
      </c>
      <c r="L57" s="231"/>
      <c r="M57" s="21"/>
      <c r="N57" s="248"/>
      <c r="O57" s="21"/>
      <c r="P57" s="21"/>
      <c r="Q57" s="21"/>
      <c r="R57" s="21"/>
      <c r="S57" s="21"/>
      <c r="T57" s="21"/>
      <c r="U57" s="21"/>
      <c r="V57" s="21"/>
      <c r="W57" s="152"/>
      <c r="X57" s="152"/>
      <c r="Y57" s="152"/>
      <c r="Z57" s="152"/>
      <c r="AA57" s="152"/>
      <c r="AB57" s="172"/>
      <c r="AC57" s="21"/>
      <c r="AD57" s="21"/>
      <c r="AE57" s="21"/>
      <c r="AF57" s="21"/>
      <c r="AG57" s="21"/>
      <c r="AH57" s="203"/>
      <c r="AI57" s="203"/>
      <c r="AJ57" s="21"/>
      <c r="AK57" s="21"/>
      <c r="AL57" s="21"/>
      <c r="AM57" s="21"/>
      <c r="AN57" s="21"/>
      <c r="AO57" s="21"/>
      <c r="AP57" s="21"/>
      <c r="AQ57" s="21"/>
      <c r="AR57" s="21"/>
      <c r="AS57" s="21"/>
      <c r="AT57" s="21"/>
      <c r="AU57" s="21"/>
      <c r="AV57" s="21"/>
      <c r="AW57" s="21"/>
    </row>
    <row r="58" spans="1:49" ht="15.75" customHeight="1" thickBot="1" x14ac:dyDescent="0.3">
      <c r="A58" s="139"/>
      <c r="B58" s="139"/>
      <c r="C58" s="139"/>
      <c r="D58" s="139"/>
      <c r="E58" s="133"/>
      <c r="F58" s="133"/>
      <c r="G58" s="133"/>
      <c r="H58" s="133"/>
      <c r="I58" s="133"/>
      <c r="J58" s="133"/>
      <c r="K58" s="133"/>
      <c r="L58" s="133"/>
      <c r="M58" s="21"/>
      <c r="N58" s="203"/>
      <c r="O58" s="203"/>
      <c r="P58" s="203"/>
      <c r="Q58" s="203"/>
      <c r="R58" s="203"/>
      <c r="S58" s="203"/>
      <c r="T58" s="203"/>
      <c r="U58" s="203"/>
      <c r="V58" s="203"/>
      <c r="W58" s="200"/>
      <c r="X58" s="200"/>
      <c r="Y58" s="200"/>
      <c r="Z58" s="200"/>
      <c r="AA58" s="200"/>
      <c r="AB58" s="152"/>
      <c r="AC58" s="127"/>
      <c r="AD58" s="172"/>
      <c r="AE58" s="21"/>
      <c r="AF58" s="21"/>
      <c r="AG58" s="21"/>
      <c r="AH58" s="21"/>
      <c r="AI58" s="21"/>
      <c r="AJ58" s="21"/>
      <c r="AK58" s="21"/>
      <c r="AL58" s="21"/>
      <c r="AM58" s="21"/>
      <c r="AN58" s="21"/>
      <c r="AO58" s="21"/>
      <c r="AP58" s="21"/>
      <c r="AQ58" s="21"/>
      <c r="AR58" s="21"/>
      <c r="AS58" s="21"/>
      <c r="AT58" s="21"/>
      <c r="AU58" s="21"/>
      <c r="AV58" s="21"/>
      <c r="AW58" s="21"/>
    </row>
    <row r="59" spans="1:49" ht="15.75" customHeight="1" thickBot="1" x14ac:dyDescent="0.3">
      <c r="A59" s="139"/>
      <c r="B59" s="139"/>
      <c r="C59" s="150" t="s">
        <v>30</v>
      </c>
      <c r="D59" s="151" t="str">
        <f>IF(L57&gt;0,L57,K57)</f>
        <v>winnaar 51</v>
      </c>
      <c r="E59" s="133"/>
      <c r="F59" s="133"/>
      <c r="G59" s="133"/>
      <c r="H59" s="133"/>
      <c r="I59" s="133"/>
      <c r="J59" s="133"/>
      <c r="K59" s="133"/>
      <c r="L59" s="133"/>
      <c r="M59" s="21"/>
      <c r="N59" s="203"/>
      <c r="O59" s="203"/>
      <c r="P59" s="203"/>
      <c r="Q59" s="203"/>
      <c r="R59" s="203"/>
      <c r="S59" s="203"/>
      <c r="T59" s="203"/>
      <c r="U59" s="203"/>
      <c r="V59" s="203"/>
      <c r="W59" s="200"/>
      <c r="X59" s="200"/>
      <c r="Y59" s="200"/>
      <c r="Z59" s="200"/>
      <c r="AA59" s="200"/>
      <c r="AB59" s="152"/>
      <c r="AC59" s="127"/>
      <c r="AD59" s="172"/>
      <c r="AE59" s="21"/>
      <c r="AF59" s="21"/>
      <c r="AG59" s="21"/>
      <c r="AH59" s="21"/>
      <c r="AI59" s="21"/>
      <c r="AJ59" s="21"/>
      <c r="AK59" s="21"/>
      <c r="AL59" s="21"/>
      <c r="AM59" s="21"/>
      <c r="AN59" s="21"/>
      <c r="AO59" s="21"/>
      <c r="AP59" s="21"/>
      <c r="AQ59" s="21"/>
      <c r="AR59" s="21"/>
      <c r="AS59" s="21"/>
      <c r="AT59" s="21"/>
      <c r="AU59" s="21"/>
      <c r="AV59" s="21"/>
      <c r="AW59" s="21"/>
    </row>
    <row r="60" spans="1:49" ht="15.75" customHeight="1" x14ac:dyDescent="0.25">
      <c r="A60" s="133"/>
      <c r="B60" s="133"/>
      <c r="C60" s="133"/>
      <c r="D60" s="133"/>
      <c r="E60" s="133"/>
      <c r="F60" s="133"/>
      <c r="G60" s="133"/>
      <c r="H60" s="133"/>
      <c r="I60" s="133"/>
      <c r="J60" s="133"/>
      <c r="K60" s="133"/>
      <c r="L60" s="133"/>
      <c r="M60" s="133"/>
      <c r="N60" s="203"/>
      <c r="O60" s="203"/>
      <c r="P60" s="203"/>
      <c r="Q60" s="203"/>
      <c r="R60" s="203"/>
      <c r="S60" s="203"/>
      <c r="T60" s="203"/>
      <c r="U60" s="203"/>
      <c r="V60" s="203"/>
      <c r="W60" s="200"/>
      <c r="X60" s="200"/>
      <c r="Y60" s="200"/>
      <c r="Z60" s="200"/>
      <c r="AA60" s="200"/>
      <c r="AB60" s="160"/>
      <c r="AC60" s="180"/>
      <c r="AD60" s="175"/>
      <c r="AE60" s="133"/>
      <c r="AF60" s="133"/>
      <c r="AG60" s="133"/>
      <c r="AH60" s="133"/>
      <c r="AI60" s="133"/>
      <c r="AJ60" s="133"/>
      <c r="AK60" s="133"/>
      <c r="AL60" s="133"/>
      <c r="AM60" s="133"/>
      <c r="AN60" s="133"/>
      <c r="AO60" s="133"/>
      <c r="AP60" s="133"/>
      <c r="AQ60" s="133"/>
      <c r="AR60" s="21"/>
      <c r="AS60" s="21"/>
      <c r="AT60" s="21"/>
      <c r="AU60" s="21"/>
      <c r="AV60" s="21"/>
      <c r="AW60" s="21"/>
    </row>
    <row r="61" spans="1:49" ht="15.75" customHeight="1" x14ac:dyDescent="0.25">
      <c r="A61" s="133"/>
      <c r="B61" s="133"/>
      <c r="C61" s="133"/>
      <c r="D61" s="133"/>
      <c r="E61" s="133"/>
      <c r="F61" s="133"/>
      <c r="G61" s="133"/>
      <c r="H61" s="133"/>
      <c r="I61" s="133"/>
      <c r="J61" s="133"/>
      <c r="K61" s="133"/>
      <c r="L61" s="133"/>
      <c r="M61" s="133"/>
      <c r="N61" s="203"/>
      <c r="O61" s="203"/>
      <c r="P61" s="203"/>
      <c r="Q61" s="203"/>
      <c r="R61" s="203"/>
      <c r="S61" s="203"/>
      <c r="T61" s="203"/>
      <c r="U61" s="203"/>
      <c r="V61" s="203"/>
      <c r="W61" s="200"/>
      <c r="X61" s="200"/>
      <c r="Y61" s="200"/>
      <c r="Z61" s="200"/>
      <c r="AA61" s="200"/>
      <c r="AB61" s="160"/>
      <c r="AC61" s="180"/>
      <c r="AD61" s="175"/>
      <c r="AE61" s="133"/>
      <c r="AF61" s="133"/>
      <c r="AG61" s="133"/>
      <c r="AH61" s="133"/>
      <c r="AI61" s="133"/>
      <c r="AJ61" s="133"/>
      <c r="AK61" s="133"/>
      <c r="AL61" s="133"/>
      <c r="AM61" s="133"/>
      <c r="AN61" s="133"/>
      <c r="AO61" s="133"/>
      <c r="AP61" s="133"/>
      <c r="AQ61" s="133"/>
      <c r="AR61" s="21"/>
      <c r="AS61" s="21"/>
      <c r="AT61" s="21"/>
      <c r="AU61" s="21"/>
      <c r="AV61" s="21"/>
      <c r="AW61" s="21"/>
    </row>
    <row r="62" spans="1:49" ht="15.75" customHeight="1" x14ac:dyDescent="0.25">
      <c r="A62" s="133"/>
      <c r="B62" s="133"/>
      <c r="C62" s="133"/>
      <c r="D62" s="133"/>
      <c r="E62" s="133"/>
      <c r="F62" s="133"/>
      <c r="G62" s="133"/>
      <c r="H62" s="133"/>
      <c r="I62" s="133"/>
      <c r="J62" s="133"/>
      <c r="K62" s="133"/>
      <c r="L62" s="133"/>
      <c r="M62" s="133"/>
      <c r="N62" s="21"/>
      <c r="O62" s="21"/>
      <c r="P62" s="21"/>
      <c r="Q62" s="21"/>
      <c r="R62" s="21"/>
      <c r="S62" s="21"/>
      <c r="T62" s="21"/>
      <c r="U62" s="21"/>
      <c r="V62" s="21"/>
      <c r="W62" s="152"/>
      <c r="X62" s="152"/>
      <c r="Y62" s="152"/>
      <c r="Z62" s="160"/>
      <c r="AA62" s="160"/>
      <c r="AB62" s="160"/>
      <c r="AC62" s="180"/>
      <c r="AD62" s="175"/>
      <c r="AE62" s="133"/>
      <c r="AF62" s="133"/>
      <c r="AG62" s="133"/>
      <c r="AH62" s="133"/>
      <c r="AI62" s="133"/>
      <c r="AJ62" s="133"/>
      <c r="AK62" s="133"/>
      <c r="AL62" s="133"/>
      <c r="AM62" s="133"/>
      <c r="AN62" s="133"/>
      <c r="AO62" s="133"/>
      <c r="AP62" s="133"/>
      <c r="AQ62" s="133"/>
      <c r="AR62" s="21"/>
      <c r="AS62" s="21"/>
      <c r="AT62" s="21"/>
      <c r="AU62" s="21"/>
      <c r="AV62" s="21"/>
      <c r="AW62" s="21"/>
    </row>
    <row r="63" spans="1:49" ht="15.75" customHeight="1" x14ac:dyDescent="0.25">
      <c r="A63" s="133"/>
      <c r="B63" s="133"/>
      <c r="C63" s="133"/>
      <c r="D63" s="133"/>
      <c r="E63" s="133"/>
      <c r="F63" s="133"/>
      <c r="G63" s="133"/>
      <c r="H63" s="133"/>
      <c r="I63" s="133"/>
      <c r="J63" s="133"/>
      <c r="K63" s="133"/>
      <c r="L63" s="133"/>
      <c r="M63" s="133"/>
      <c r="N63" s="21"/>
      <c r="O63" s="133"/>
      <c r="P63" s="133"/>
      <c r="Q63" s="133"/>
      <c r="R63" s="133"/>
      <c r="S63" s="133"/>
      <c r="T63" s="133"/>
      <c r="U63" s="133"/>
      <c r="V63" s="133"/>
      <c r="W63" s="160"/>
      <c r="X63" s="160"/>
      <c r="Y63" s="160"/>
      <c r="Z63" s="160"/>
      <c r="AA63" s="160"/>
      <c r="AB63" s="160"/>
      <c r="AC63" s="180"/>
      <c r="AD63" s="175"/>
      <c r="AE63" s="133"/>
      <c r="AF63" s="133"/>
      <c r="AG63" s="133"/>
      <c r="AH63" s="133"/>
      <c r="AI63" s="133"/>
      <c r="AJ63" s="133"/>
      <c r="AK63" s="133"/>
      <c r="AL63" s="133"/>
      <c r="AM63" s="133"/>
      <c r="AN63" s="133"/>
      <c r="AO63" s="133"/>
      <c r="AP63" s="133"/>
      <c r="AQ63" s="133"/>
      <c r="AR63" s="21"/>
      <c r="AS63" s="21"/>
      <c r="AT63" s="21"/>
      <c r="AU63" s="21"/>
      <c r="AV63" s="21"/>
      <c r="AW63" s="21"/>
    </row>
    <row r="64" spans="1:49" ht="15.75" customHeight="1" x14ac:dyDescent="0.25">
      <c r="A64" s="133"/>
      <c r="B64" s="133"/>
      <c r="C64" s="133"/>
      <c r="D64" s="133"/>
      <c r="E64" s="133"/>
      <c r="F64" s="133"/>
      <c r="G64" s="133"/>
      <c r="H64" s="133"/>
      <c r="I64" s="133"/>
      <c r="J64" s="133"/>
      <c r="K64" s="133"/>
      <c r="L64" s="133"/>
      <c r="M64" s="133"/>
      <c r="N64" s="133"/>
      <c r="O64" s="133"/>
      <c r="P64" s="133"/>
      <c r="Q64" s="133"/>
      <c r="R64" s="133"/>
      <c r="S64" s="133"/>
      <c r="T64" s="133"/>
      <c r="U64" s="133"/>
      <c r="V64" s="133"/>
      <c r="W64" s="160"/>
      <c r="X64" s="160"/>
      <c r="Y64" s="160"/>
      <c r="Z64" s="160"/>
      <c r="AA64" s="160"/>
      <c r="AB64" s="160"/>
      <c r="AC64" s="180"/>
      <c r="AD64" s="175"/>
      <c r="AE64" s="133"/>
      <c r="AF64" s="133"/>
      <c r="AG64" s="133"/>
      <c r="AH64" s="133"/>
      <c r="AI64" s="133"/>
      <c r="AJ64" s="133"/>
      <c r="AK64" s="133"/>
      <c r="AL64" s="133"/>
      <c r="AM64" s="133"/>
      <c r="AN64" s="133"/>
      <c r="AO64" s="133"/>
      <c r="AP64" s="133"/>
      <c r="AQ64" s="133"/>
      <c r="AR64" s="21"/>
      <c r="AS64" s="21"/>
      <c r="AT64" s="21"/>
      <c r="AU64" s="21"/>
      <c r="AV64" s="21"/>
      <c r="AW64" s="21"/>
    </row>
    <row r="65" spans="1:49" ht="15.75" customHeight="1" x14ac:dyDescent="0.25">
      <c r="A65" s="133"/>
      <c r="B65" s="133"/>
      <c r="C65" s="133"/>
      <c r="D65" s="133"/>
      <c r="E65" s="133"/>
      <c r="F65" s="133"/>
      <c r="G65" s="133"/>
      <c r="H65" s="133"/>
      <c r="I65" s="133"/>
      <c r="J65" s="133"/>
      <c r="K65" s="133"/>
      <c r="L65" s="133"/>
      <c r="M65" s="133"/>
      <c r="N65" s="133"/>
      <c r="O65" s="133"/>
      <c r="P65" s="133"/>
      <c r="Q65" s="133"/>
      <c r="R65" s="133"/>
      <c r="S65" s="133"/>
      <c r="T65" s="133"/>
      <c r="U65" s="133"/>
      <c r="V65" s="133"/>
      <c r="W65" s="160"/>
      <c r="X65" s="160"/>
      <c r="Y65" s="160"/>
      <c r="Z65" s="160"/>
      <c r="AA65" s="160"/>
      <c r="AB65" s="160"/>
      <c r="AC65" s="180"/>
      <c r="AD65" s="175"/>
      <c r="AE65" s="133"/>
      <c r="AF65" s="133"/>
      <c r="AG65" s="133"/>
      <c r="AH65" s="133"/>
      <c r="AI65" s="133"/>
      <c r="AJ65" s="133"/>
      <c r="AK65" s="133"/>
      <c r="AL65" s="133"/>
      <c r="AM65" s="133"/>
      <c r="AN65" s="133"/>
      <c r="AO65" s="133"/>
      <c r="AP65" s="133"/>
      <c r="AQ65" s="133"/>
      <c r="AR65" s="21"/>
      <c r="AS65" s="21"/>
      <c r="AT65" s="21"/>
      <c r="AU65" s="21"/>
      <c r="AV65" s="21"/>
      <c r="AW65" s="21"/>
    </row>
    <row r="66" spans="1:49" ht="15.75" customHeight="1" x14ac:dyDescent="0.25">
      <c r="A66" s="133"/>
      <c r="B66" s="133"/>
      <c r="C66" s="133"/>
      <c r="D66" s="133"/>
      <c r="E66" s="133"/>
      <c r="F66" s="133"/>
      <c r="G66" s="133"/>
      <c r="H66" s="133"/>
      <c r="I66" s="133"/>
      <c r="J66" s="133"/>
      <c r="K66" s="133"/>
      <c r="L66" s="133"/>
      <c r="M66" s="133"/>
      <c r="N66" s="133"/>
      <c r="O66" s="133"/>
      <c r="P66" s="133"/>
      <c r="Q66" s="133"/>
      <c r="R66" s="133"/>
      <c r="S66" s="133"/>
      <c r="T66" s="133"/>
      <c r="U66" s="133"/>
      <c r="V66" s="133"/>
      <c r="W66" s="160"/>
      <c r="X66" s="160"/>
      <c r="Y66" s="160"/>
      <c r="Z66" s="160"/>
      <c r="AA66" s="160"/>
      <c r="AB66" s="160"/>
      <c r="AC66" s="180"/>
      <c r="AD66" s="175"/>
      <c r="AE66" s="133"/>
      <c r="AF66" s="133"/>
      <c r="AG66" s="133"/>
      <c r="AH66" s="133"/>
      <c r="AI66" s="133"/>
      <c r="AJ66" s="133"/>
      <c r="AK66" s="133"/>
      <c r="AL66" s="133"/>
      <c r="AM66" s="133"/>
      <c r="AN66" s="133"/>
      <c r="AO66" s="133"/>
      <c r="AP66" s="133"/>
      <c r="AQ66" s="133"/>
      <c r="AR66" s="21"/>
      <c r="AS66" s="21"/>
      <c r="AT66" s="21"/>
      <c r="AU66" s="21"/>
      <c r="AV66" s="21"/>
      <c r="AW66" s="21"/>
    </row>
    <row r="67" spans="1:49" ht="15.75" customHeight="1" x14ac:dyDescent="0.25">
      <c r="A67" s="133"/>
      <c r="B67" s="133"/>
      <c r="C67" s="133"/>
      <c r="D67" s="133"/>
      <c r="E67" s="133"/>
      <c r="F67" s="133"/>
      <c r="G67" s="133"/>
      <c r="H67" s="133"/>
      <c r="I67" s="133"/>
      <c r="J67" s="133"/>
      <c r="K67" s="133"/>
      <c r="L67" s="133"/>
      <c r="M67" s="133"/>
      <c r="N67" s="133"/>
      <c r="O67" s="133"/>
      <c r="P67" s="133"/>
      <c r="Q67" s="133"/>
      <c r="R67" s="133"/>
      <c r="S67" s="133"/>
      <c r="T67" s="133"/>
      <c r="U67" s="133"/>
      <c r="V67" s="133"/>
      <c r="W67" s="160"/>
      <c r="X67" s="160"/>
      <c r="Y67" s="160"/>
      <c r="Z67" s="160"/>
      <c r="AA67" s="160"/>
      <c r="AB67" s="160"/>
      <c r="AC67" s="180"/>
      <c r="AD67" s="175"/>
      <c r="AE67" s="133"/>
      <c r="AF67" s="133"/>
      <c r="AG67" s="133"/>
      <c r="AH67" s="133"/>
      <c r="AI67" s="133"/>
      <c r="AJ67" s="133"/>
      <c r="AK67" s="133"/>
      <c r="AL67" s="133"/>
      <c r="AM67" s="133"/>
      <c r="AN67" s="133"/>
      <c r="AO67" s="133"/>
      <c r="AP67" s="133"/>
      <c r="AQ67" s="133"/>
      <c r="AR67" s="21"/>
      <c r="AS67" s="21"/>
      <c r="AT67" s="21"/>
      <c r="AU67" s="21"/>
      <c r="AV67" s="21"/>
      <c r="AW67" s="21"/>
    </row>
    <row r="68" spans="1:49" ht="15.75" customHeight="1" x14ac:dyDescent="0.25">
      <c r="A68" s="133"/>
      <c r="B68" s="133"/>
      <c r="C68" s="133"/>
      <c r="D68" s="133"/>
      <c r="E68" s="133"/>
      <c r="F68" s="133"/>
      <c r="G68" s="133"/>
      <c r="H68" s="133"/>
      <c r="I68" s="133"/>
      <c r="J68" s="133"/>
      <c r="K68" s="133"/>
      <c r="L68" s="133"/>
      <c r="M68" s="133"/>
      <c r="N68" s="133"/>
      <c r="O68" s="133"/>
      <c r="P68" s="133"/>
      <c r="Q68" s="133"/>
      <c r="R68" s="133"/>
      <c r="S68" s="133"/>
      <c r="T68" s="133"/>
      <c r="U68" s="133"/>
      <c r="V68" s="133"/>
      <c r="W68" s="160"/>
      <c r="X68" s="160"/>
      <c r="Y68" s="160"/>
      <c r="Z68" s="160"/>
      <c r="AA68" s="160"/>
      <c r="AB68" s="160"/>
      <c r="AC68" s="180"/>
      <c r="AD68" s="175"/>
      <c r="AE68" s="133"/>
      <c r="AF68" s="133"/>
      <c r="AG68" s="133"/>
      <c r="AH68" s="133"/>
      <c r="AI68" s="133"/>
      <c r="AJ68" s="133"/>
      <c r="AK68" s="133"/>
      <c r="AL68" s="133"/>
      <c r="AM68" s="133"/>
      <c r="AN68" s="133"/>
      <c r="AO68" s="133"/>
      <c r="AP68" s="133"/>
      <c r="AQ68" s="133"/>
      <c r="AR68" s="21"/>
      <c r="AS68" s="21"/>
      <c r="AT68" s="21"/>
      <c r="AU68" s="21"/>
      <c r="AV68" s="21"/>
      <c r="AW68" s="21"/>
    </row>
    <row r="69" spans="1:49" ht="15.75" customHeight="1" x14ac:dyDescent="0.25">
      <c r="A69" s="133"/>
      <c r="B69" s="133"/>
      <c r="C69" s="133"/>
      <c r="D69" s="133"/>
      <c r="E69" s="133"/>
      <c r="F69" s="133"/>
      <c r="G69" s="133"/>
      <c r="H69" s="133"/>
      <c r="I69" s="133"/>
      <c r="J69" s="133"/>
      <c r="K69" s="133"/>
      <c r="L69" s="133"/>
      <c r="M69" s="133"/>
      <c r="N69" s="133"/>
      <c r="O69" s="133"/>
      <c r="P69" s="133"/>
      <c r="Q69" s="133"/>
      <c r="R69" s="133"/>
      <c r="S69" s="133"/>
      <c r="T69" s="133"/>
      <c r="U69" s="133"/>
      <c r="V69" s="133"/>
      <c r="W69" s="160"/>
      <c r="X69" s="160"/>
      <c r="Y69" s="160"/>
      <c r="Z69" s="160"/>
      <c r="AA69" s="160"/>
      <c r="AB69" s="160"/>
      <c r="AC69" s="180"/>
      <c r="AD69" s="175"/>
      <c r="AE69" s="133"/>
      <c r="AF69" s="133"/>
      <c r="AG69" s="133"/>
      <c r="AH69" s="133"/>
      <c r="AI69" s="133"/>
      <c r="AJ69" s="133"/>
      <c r="AK69" s="133"/>
      <c r="AL69" s="133"/>
      <c r="AM69" s="133"/>
      <c r="AN69" s="133"/>
      <c r="AO69" s="133"/>
      <c r="AP69" s="133"/>
      <c r="AQ69" s="133"/>
      <c r="AR69" s="21"/>
      <c r="AS69" s="21"/>
      <c r="AT69" s="21"/>
      <c r="AU69" s="21"/>
      <c r="AV69" s="21"/>
      <c r="AW69" s="21"/>
    </row>
    <row r="70" spans="1:49" ht="15.75" customHeight="1" x14ac:dyDescent="0.25">
      <c r="A70" s="133"/>
      <c r="B70" s="133"/>
      <c r="C70" s="133"/>
      <c r="D70" s="133"/>
      <c r="E70" s="133"/>
      <c r="F70" s="133"/>
      <c r="G70" s="133"/>
      <c r="H70" s="133"/>
      <c r="I70" s="133"/>
      <c r="J70" s="133"/>
      <c r="K70" s="133"/>
      <c r="L70" s="133"/>
      <c r="M70" s="133"/>
      <c r="N70" s="133"/>
      <c r="O70" s="133"/>
      <c r="P70" s="133"/>
      <c r="Q70" s="133"/>
      <c r="R70" s="133"/>
      <c r="S70" s="133"/>
      <c r="T70" s="133"/>
      <c r="U70" s="133"/>
      <c r="V70" s="133"/>
      <c r="W70" s="160"/>
      <c r="X70" s="160"/>
      <c r="Y70" s="160"/>
      <c r="Z70" s="160"/>
      <c r="AA70" s="160"/>
      <c r="AB70" s="160"/>
      <c r="AC70" s="180"/>
      <c r="AD70" s="175"/>
      <c r="AE70" s="133"/>
      <c r="AF70" s="133"/>
      <c r="AG70" s="133"/>
      <c r="AH70" s="133"/>
      <c r="AI70" s="133"/>
      <c r="AJ70" s="133"/>
      <c r="AK70" s="133"/>
      <c r="AL70" s="133"/>
      <c r="AM70" s="133"/>
      <c r="AN70" s="133"/>
      <c r="AO70" s="133"/>
      <c r="AP70" s="133"/>
      <c r="AQ70" s="133"/>
      <c r="AR70" s="21"/>
      <c r="AS70" s="21"/>
      <c r="AT70" s="21"/>
      <c r="AU70" s="21"/>
      <c r="AV70" s="21"/>
      <c r="AW70" s="21"/>
    </row>
    <row r="71" spans="1:49" ht="15.75" customHeight="1" x14ac:dyDescent="0.25">
      <c r="A71" s="133"/>
      <c r="B71" s="133"/>
      <c r="C71" s="133"/>
      <c r="D71" s="133"/>
      <c r="E71" s="133"/>
      <c r="F71" s="133"/>
      <c r="G71" s="133"/>
      <c r="H71" s="133"/>
      <c r="I71" s="133"/>
      <c r="J71" s="133"/>
      <c r="K71" s="133"/>
      <c r="L71" s="133"/>
      <c r="M71" s="133"/>
      <c r="N71" s="133"/>
      <c r="O71" s="133"/>
      <c r="P71" s="133"/>
      <c r="Q71" s="133"/>
      <c r="R71" s="133"/>
      <c r="S71" s="133"/>
      <c r="T71" s="133"/>
      <c r="U71" s="133"/>
      <c r="V71" s="133"/>
      <c r="W71" s="160"/>
      <c r="X71" s="160"/>
      <c r="Y71" s="160"/>
      <c r="Z71" s="160"/>
      <c r="AA71" s="160"/>
      <c r="AB71" s="160"/>
      <c r="AC71" s="180"/>
      <c r="AD71" s="175"/>
      <c r="AE71" s="133"/>
      <c r="AF71" s="133"/>
      <c r="AG71" s="133"/>
      <c r="AH71" s="133"/>
      <c r="AI71" s="133"/>
      <c r="AJ71" s="133"/>
      <c r="AK71" s="133"/>
      <c r="AL71" s="133"/>
      <c r="AM71" s="133"/>
      <c r="AN71" s="133"/>
      <c r="AO71" s="133"/>
      <c r="AP71" s="133"/>
      <c r="AQ71" s="133"/>
      <c r="AR71" s="21"/>
      <c r="AS71" s="21"/>
      <c r="AT71" s="21"/>
      <c r="AU71" s="21"/>
      <c r="AV71" s="21"/>
      <c r="AW71" s="21"/>
    </row>
    <row r="72" spans="1:49" ht="15.75" customHeight="1" x14ac:dyDescent="0.25">
      <c r="A72" s="133"/>
      <c r="B72" s="133"/>
      <c r="C72" s="133"/>
      <c r="D72" s="133"/>
      <c r="E72" s="133"/>
      <c r="F72" s="133"/>
      <c r="G72" s="133"/>
      <c r="H72" s="133"/>
      <c r="I72" s="133"/>
      <c r="J72" s="133"/>
      <c r="K72" s="133"/>
      <c r="L72" s="133"/>
      <c r="M72" s="133"/>
      <c r="N72" s="133"/>
      <c r="O72" s="133"/>
      <c r="P72" s="133"/>
      <c r="Q72" s="133"/>
      <c r="R72" s="133"/>
      <c r="S72" s="133"/>
      <c r="T72" s="133"/>
      <c r="U72" s="133"/>
      <c r="V72" s="133"/>
      <c r="W72" s="160"/>
      <c r="X72" s="160"/>
      <c r="Y72" s="160"/>
      <c r="Z72" s="160"/>
      <c r="AA72" s="160"/>
      <c r="AB72" s="160"/>
      <c r="AC72" s="180"/>
      <c r="AD72" s="175"/>
      <c r="AE72" s="133"/>
      <c r="AF72" s="133"/>
      <c r="AG72" s="133"/>
      <c r="AH72" s="133"/>
      <c r="AI72" s="133"/>
      <c r="AJ72" s="133"/>
      <c r="AK72" s="133"/>
      <c r="AL72" s="133"/>
      <c r="AM72" s="133"/>
      <c r="AN72" s="133"/>
      <c r="AO72" s="133"/>
      <c r="AP72" s="133"/>
      <c r="AQ72" s="133"/>
      <c r="AR72" s="21"/>
      <c r="AS72" s="21"/>
      <c r="AT72" s="21"/>
      <c r="AU72" s="21"/>
      <c r="AV72" s="21"/>
      <c r="AW72" s="21"/>
    </row>
    <row r="73" spans="1:49" ht="15.75" customHeight="1" x14ac:dyDescent="0.25">
      <c r="A73" s="133"/>
      <c r="B73" s="133"/>
      <c r="C73" s="133"/>
      <c r="D73" s="133"/>
      <c r="E73" s="133"/>
      <c r="F73" s="133"/>
      <c r="G73" s="133"/>
      <c r="H73" s="133"/>
      <c r="I73" s="133"/>
      <c r="J73" s="133"/>
      <c r="K73" s="133"/>
      <c r="L73" s="133"/>
      <c r="M73" s="133"/>
      <c r="N73" s="133"/>
      <c r="O73" s="133"/>
      <c r="P73" s="133"/>
      <c r="Q73" s="133"/>
      <c r="R73" s="133"/>
      <c r="S73" s="133"/>
      <c r="T73" s="133"/>
      <c r="U73" s="133"/>
      <c r="V73" s="133"/>
      <c r="W73" s="160"/>
      <c r="X73" s="160"/>
      <c r="Y73" s="160"/>
      <c r="Z73" s="160"/>
      <c r="AA73" s="160"/>
      <c r="AB73" s="160"/>
      <c r="AC73" s="180"/>
      <c r="AD73" s="175"/>
      <c r="AE73" s="133"/>
      <c r="AF73" s="133"/>
      <c r="AG73" s="133"/>
      <c r="AH73" s="133"/>
      <c r="AI73" s="133"/>
      <c r="AJ73" s="133"/>
      <c r="AK73" s="133"/>
      <c r="AL73" s="133"/>
      <c r="AM73" s="133"/>
      <c r="AN73" s="133"/>
      <c r="AO73" s="133"/>
      <c r="AP73" s="133"/>
      <c r="AQ73" s="133"/>
      <c r="AR73" s="21"/>
      <c r="AS73" s="21"/>
      <c r="AT73" s="21"/>
      <c r="AU73" s="21"/>
      <c r="AV73" s="21"/>
      <c r="AW73" s="21"/>
    </row>
    <row r="74" spans="1:49" ht="15.75" customHeight="1" x14ac:dyDescent="0.25">
      <c r="A74" s="133"/>
      <c r="B74" s="133"/>
      <c r="C74" s="133"/>
      <c r="D74" s="133"/>
      <c r="E74" s="133"/>
      <c r="F74" s="133"/>
      <c r="G74" s="133"/>
      <c r="H74" s="133"/>
      <c r="I74" s="133"/>
      <c r="J74" s="133"/>
      <c r="K74" s="133"/>
      <c r="L74" s="133"/>
      <c r="M74" s="133"/>
      <c r="N74" s="133"/>
      <c r="O74" s="133"/>
      <c r="P74" s="133"/>
      <c r="Q74" s="133"/>
      <c r="R74" s="133"/>
      <c r="S74" s="133"/>
      <c r="T74" s="133"/>
      <c r="U74" s="133"/>
      <c r="V74" s="133"/>
      <c r="W74" s="160"/>
      <c r="X74" s="160"/>
      <c r="Y74" s="160"/>
      <c r="Z74" s="160"/>
      <c r="AA74" s="160"/>
      <c r="AB74" s="160"/>
      <c r="AC74" s="180"/>
      <c r="AD74" s="175"/>
      <c r="AE74" s="133"/>
      <c r="AF74" s="133"/>
      <c r="AG74" s="133"/>
      <c r="AH74" s="133"/>
      <c r="AI74" s="133"/>
      <c r="AJ74" s="133"/>
      <c r="AK74" s="133"/>
      <c r="AL74" s="133"/>
      <c r="AM74" s="133"/>
      <c r="AN74" s="133"/>
      <c r="AO74" s="133"/>
      <c r="AP74" s="133"/>
      <c r="AQ74" s="133"/>
      <c r="AR74" s="21"/>
      <c r="AS74" s="21"/>
      <c r="AT74" s="21"/>
      <c r="AU74" s="21"/>
      <c r="AV74" s="21"/>
      <c r="AW74" s="21"/>
    </row>
    <row r="75" spans="1:49" ht="15.75" customHeight="1" x14ac:dyDescent="0.25">
      <c r="A75" s="133"/>
      <c r="B75" s="133"/>
      <c r="C75" s="133"/>
      <c r="D75" s="133"/>
      <c r="E75" s="133"/>
      <c r="F75" s="133"/>
      <c r="G75" s="133"/>
      <c r="H75" s="133"/>
      <c r="I75" s="133"/>
      <c r="J75" s="133"/>
      <c r="K75" s="133"/>
      <c r="L75" s="133"/>
      <c r="M75" s="133"/>
      <c r="N75" s="133"/>
      <c r="O75" s="133"/>
      <c r="P75" s="133"/>
      <c r="Q75" s="133"/>
      <c r="R75" s="133"/>
      <c r="S75" s="133"/>
      <c r="T75" s="133"/>
      <c r="U75" s="133"/>
      <c r="V75" s="133"/>
      <c r="W75" s="160"/>
      <c r="X75" s="160"/>
      <c r="Y75" s="160"/>
      <c r="Z75" s="160"/>
      <c r="AA75" s="160"/>
      <c r="AB75" s="160"/>
      <c r="AC75" s="180"/>
      <c r="AD75" s="175"/>
      <c r="AE75" s="133"/>
      <c r="AF75" s="133"/>
      <c r="AG75" s="133"/>
      <c r="AH75" s="133"/>
      <c r="AI75" s="133"/>
      <c r="AJ75" s="133"/>
      <c r="AK75" s="133"/>
      <c r="AL75" s="133"/>
      <c r="AM75" s="133"/>
      <c r="AN75" s="133"/>
      <c r="AO75" s="133"/>
      <c r="AP75" s="133"/>
      <c r="AQ75" s="133"/>
      <c r="AR75" s="21"/>
      <c r="AS75" s="21"/>
      <c r="AT75" s="21"/>
      <c r="AU75" s="21"/>
      <c r="AV75" s="21"/>
      <c r="AW75" s="21"/>
    </row>
    <row r="76" spans="1:49" ht="15.75" customHeight="1" x14ac:dyDescent="0.25">
      <c r="A76" s="133"/>
      <c r="B76" s="133"/>
      <c r="C76" s="133"/>
      <c r="D76" s="133"/>
      <c r="E76" s="133"/>
      <c r="F76" s="133"/>
      <c r="G76" s="133"/>
      <c r="H76" s="133"/>
      <c r="I76" s="133"/>
      <c r="J76" s="133"/>
      <c r="K76" s="133"/>
      <c r="L76" s="133"/>
      <c r="M76" s="133"/>
      <c r="N76" s="133"/>
      <c r="O76" s="133"/>
      <c r="P76" s="133"/>
      <c r="Q76" s="133"/>
      <c r="R76" s="133"/>
      <c r="S76" s="133"/>
      <c r="T76" s="133"/>
      <c r="U76" s="133"/>
      <c r="V76" s="133"/>
      <c r="W76" s="160"/>
      <c r="X76" s="160"/>
      <c r="Y76" s="160"/>
      <c r="Z76" s="160"/>
      <c r="AA76" s="160"/>
      <c r="AB76" s="160"/>
      <c r="AC76" s="180"/>
      <c r="AD76" s="175"/>
      <c r="AE76" s="133"/>
      <c r="AF76" s="133"/>
      <c r="AG76" s="133"/>
      <c r="AH76" s="133"/>
      <c r="AI76" s="133"/>
      <c r="AJ76" s="133"/>
      <c r="AK76" s="133"/>
      <c r="AL76" s="133"/>
      <c r="AM76" s="133"/>
      <c r="AN76" s="133"/>
      <c r="AO76" s="133"/>
      <c r="AP76" s="133"/>
      <c r="AQ76" s="133"/>
      <c r="AR76" s="21"/>
      <c r="AS76" s="21"/>
      <c r="AT76" s="21"/>
      <c r="AU76" s="21"/>
      <c r="AV76" s="21"/>
      <c r="AW76" s="21"/>
    </row>
    <row r="77" spans="1:49" ht="15.75" customHeight="1" x14ac:dyDescent="0.25">
      <c r="A77" s="133"/>
      <c r="B77" s="133"/>
      <c r="C77" s="133"/>
      <c r="D77" s="133"/>
      <c r="E77" s="133"/>
      <c r="F77" s="133"/>
      <c r="G77" s="133"/>
      <c r="H77" s="133"/>
      <c r="I77" s="133"/>
      <c r="J77" s="133"/>
      <c r="K77" s="133"/>
      <c r="L77" s="133"/>
      <c r="M77" s="133"/>
      <c r="N77" s="133"/>
      <c r="O77" s="133"/>
      <c r="P77" s="133"/>
      <c r="Q77" s="133"/>
      <c r="R77" s="133"/>
      <c r="S77" s="133"/>
      <c r="T77" s="133"/>
      <c r="U77" s="133"/>
      <c r="V77" s="133"/>
      <c r="W77" s="160"/>
      <c r="X77" s="160"/>
      <c r="Y77" s="160"/>
      <c r="Z77" s="160"/>
      <c r="AA77" s="160"/>
      <c r="AB77" s="160"/>
      <c r="AC77" s="180"/>
      <c r="AD77" s="175"/>
      <c r="AE77" s="133"/>
      <c r="AF77" s="133"/>
      <c r="AG77" s="133"/>
      <c r="AH77" s="133"/>
      <c r="AI77" s="133"/>
      <c r="AJ77" s="133"/>
      <c r="AK77" s="133"/>
      <c r="AL77" s="133"/>
      <c r="AM77" s="133"/>
      <c r="AN77" s="133"/>
      <c r="AO77" s="133"/>
      <c r="AP77" s="133"/>
      <c r="AQ77" s="133"/>
      <c r="AR77" s="21"/>
      <c r="AS77" s="21"/>
      <c r="AT77" s="21"/>
      <c r="AU77" s="21"/>
      <c r="AV77" s="21"/>
      <c r="AW77" s="21"/>
    </row>
    <row r="78" spans="1:49" ht="15.75" customHeight="1" x14ac:dyDescent="0.25">
      <c r="A78" s="133"/>
      <c r="B78" s="133"/>
      <c r="C78" s="133"/>
      <c r="D78" s="133"/>
      <c r="E78" s="133"/>
      <c r="F78" s="133"/>
      <c r="G78" s="133"/>
      <c r="H78" s="133"/>
      <c r="I78" s="133"/>
      <c r="J78" s="133"/>
      <c r="K78" s="133"/>
      <c r="L78" s="133"/>
      <c r="M78" s="133"/>
      <c r="N78" s="133"/>
      <c r="O78" s="133"/>
      <c r="P78" s="133"/>
      <c r="Q78" s="133"/>
      <c r="R78" s="133"/>
      <c r="S78" s="133"/>
      <c r="T78" s="133"/>
      <c r="U78" s="133"/>
      <c r="V78" s="133"/>
      <c r="W78" s="160"/>
      <c r="X78" s="160"/>
      <c r="Y78" s="160"/>
      <c r="Z78" s="160"/>
      <c r="AA78" s="160"/>
      <c r="AB78" s="160"/>
      <c r="AC78" s="180"/>
      <c r="AD78" s="175"/>
      <c r="AE78" s="133"/>
      <c r="AF78" s="133"/>
      <c r="AG78" s="133"/>
      <c r="AH78" s="133"/>
      <c r="AI78" s="133"/>
      <c r="AJ78" s="133"/>
      <c r="AK78" s="133"/>
      <c r="AL78" s="133"/>
      <c r="AM78" s="133"/>
      <c r="AN78" s="133"/>
      <c r="AO78" s="133"/>
      <c r="AP78" s="133"/>
      <c r="AQ78" s="133"/>
      <c r="AR78" s="21"/>
      <c r="AS78" s="21"/>
      <c r="AT78" s="21"/>
      <c r="AU78" s="21"/>
      <c r="AV78" s="21"/>
      <c r="AW78" s="21"/>
    </row>
    <row r="79" spans="1:49" ht="15.75" customHeight="1" x14ac:dyDescent="0.25">
      <c r="A79" s="133"/>
      <c r="B79" s="133"/>
      <c r="C79" s="133"/>
      <c r="D79" s="133"/>
      <c r="E79" s="133"/>
      <c r="F79" s="133"/>
      <c r="G79" s="133"/>
      <c r="H79" s="133"/>
      <c r="I79" s="133"/>
      <c r="J79" s="133"/>
      <c r="K79" s="133"/>
      <c r="L79" s="133"/>
      <c r="M79" s="133"/>
      <c r="N79" s="133"/>
      <c r="O79" s="133"/>
      <c r="P79" s="133"/>
      <c r="Q79" s="133"/>
      <c r="R79" s="133"/>
      <c r="S79" s="133"/>
      <c r="T79" s="133"/>
      <c r="U79" s="133"/>
      <c r="V79" s="133"/>
      <c r="W79" s="160"/>
      <c r="X79" s="160"/>
      <c r="Y79" s="160"/>
      <c r="Z79" s="160"/>
      <c r="AA79" s="160"/>
      <c r="AB79" s="160"/>
      <c r="AC79" s="180"/>
      <c r="AD79" s="175"/>
      <c r="AE79" s="133"/>
      <c r="AF79" s="133"/>
      <c r="AG79" s="133"/>
      <c r="AH79" s="133"/>
      <c r="AI79" s="133"/>
      <c r="AJ79" s="133"/>
      <c r="AK79" s="133"/>
      <c r="AL79" s="133"/>
      <c r="AM79" s="133"/>
      <c r="AN79" s="133"/>
      <c r="AO79" s="133"/>
      <c r="AP79" s="133"/>
      <c r="AQ79" s="133"/>
      <c r="AR79" s="21"/>
      <c r="AS79" s="21"/>
      <c r="AT79" s="21"/>
      <c r="AU79" s="21"/>
      <c r="AV79" s="21"/>
      <c r="AW79" s="21"/>
    </row>
    <row r="80" spans="1:49" ht="15.75" customHeight="1" x14ac:dyDescent="0.25">
      <c r="A80" s="133"/>
      <c r="B80" s="133"/>
      <c r="C80" s="133"/>
      <c r="D80" s="133"/>
      <c r="E80" s="133"/>
      <c r="F80" s="133"/>
      <c r="G80" s="133"/>
      <c r="H80" s="133"/>
      <c r="I80" s="133"/>
      <c r="J80" s="133"/>
      <c r="K80" s="133"/>
      <c r="L80" s="133"/>
      <c r="M80" s="133"/>
      <c r="N80" s="133"/>
      <c r="O80" s="133"/>
      <c r="P80" s="133"/>
      <c r="Q80" s="133"/>
      <c r="R80" s="133"/>
      <c r="S80" s="133"/>
      <c r="T80" s="133"/>
      <c r="U80" s="133"/>
      <c r="V80" s="133"/>
      <c r="W80" s="160"/>
      <c r="X80" s="160"/>
      <c r="Y80" s="160"/>
      <c r="Z80" s="160"/>
      <c r="AA80" s="160"/>
      <c r="AB80" s="160"/>
      <c r="AC80" s="180"/>
      <c r="AD80" s="175"/>
      <c r="AE80" s="133"/>
      <c r="AF80" s="133"/>
      <c r="AG80" s="133"/>
      <c r="AH80" s="133"/>
      <c r="AI80" s="133"/>
      <c r="AJ80" s="133"/>
      <c r="AK80" s="133"/>
      <c r="AL80" s="133"/>
      <c r="AM80" s="133"/>
      <c r="AN80" s="133"/>
      <c r="AO80" s="133"/>
      <c r="AP80" s="133"/>
      <c r="AQ80" s="133"/>
      <c r="AR80" s="21"/>
      <c r="AS80" s="21"/>
      <c r="AT80" s="21"/>
      <c r="AU80" s="21"/>
      <c r="AV80" s="21"/>
      <c r="AW80" s="21"/>
    </row>
    <row r="81" spans="1:49" ht="15.75" customHeight="1" x14ac:dyDescent="0.25">
      <c r="A81" s="133"/>
      <c r="B81" s="133"/>
      <c r="C81" s="133"/>
      <c r="D81" s="133"/>
      <c r="E81" s="133"/>
      <c r="F81" s="133"/>
      <c r="G81" s="133"/>
      <c r="H81" s="133"/>
      <c r="I81" s="133"/>
      <c r="J81" s="133"/>
      <c r="K81" s="133"/>
      <c r="L81" s="133"/>
      <c r="M81" s="133"/>
      <c r="N81" s="133"/>
      <c r="O81" s="133"/>
      <c r="P81" s="133"/>
      <c r="Q81" s="133"/>
      <c r="R81" s="133"/>
      <c r="S81" s="133"/>
      <c r="T81" s="133"/>
      <c r="U81" s="133"/>
      <c r="V81" s="133"/>
      <c r="W81" s="160"/>
      <c r="X81" s="160"/>
      <c r="Y81" s="160"/>
      <c r="Z81" s="160"/>
      <c r="AA81" s="160"/>
      <c r="AB81" s="160"/>
      <c r="AC81" s="180"/>
      <c r="AD81" s="175"/>
      <c r="AE81" s="133"/>
      <c r="AF81" s="133"/>
      <c r="AG81" s="133"/>
      <c r="AH81" s="133"/>
      <c r="AI81" s="133"/>
      <c r="AJ81" s="133"/>
      <c r="AK81" s="133"/>
      <c r="AL81" s="133"/>
      <c r="AM81" s="133"/>
      <c r="AN81" s="133"/>
      <c r="AO81" s="133"/>
      <c r="AP81" s="133"/>
      <c r="AQ81" s="133"/>
      <c r="AR81" s="21"/>
      <c r="AS81" s="21"/>
      <c r="AT81" s="21"/>
      <c r="AU81" s="21"/>
      <c r="AV81" s="21"/>
      <c r="AW81" s="21"/>
    </row>
    <row r="82" spans="1:49" ht="15.75" customHeight="1" x14ac:dyDescent="0.25">
      <c r="A82" s="133"/>
      <c r="B82" s="133"/>
      <c r="C82" s="133"/>
      <c r="D82" s="133"/>
      <c r="E82" s="133"/>
      <c r="F82" s="133"/>
      <c r="G82" s="133"/>
      <c r="H82" s="133"/>
      <c r="I82" s="133"/>
      <c r="J82" s="133"/>
      <c r="K82" s="133"/>
      <c r="L82" s="133"/>
      <c r="M82" s="133"/>
      <c r="N82" s="133"/>
      <c r="O82" s="133"/>
      <c r="P82" s="133"/>
      <c r="Q82" s="133"/>
      <c r="R82" s="133"/>
      <c r="S82" s="133"/>
      <c r="T82" s="133"/>
      <c r="U82" s="133"/>
      <c r="V82" s="133"/>
      <c r="W82" s="160"/>
      <c r="X82" s="160"/>
      <c r="Y82" s="160"/>
      <c r="Z82" s="160"/>
      <c r="AA82" s="160"/>
      <c r="AB82" s="160"/>
      <c r="AC82" s="180"/>
      <c r="AD82" s="175"/>
      <c r="AE82" s="133"/>
      <c r="AF82" s="133"/>
      <c r="AG82" s="133"/>
      <c r="AH82" s="133"/>
      <c r="AI82" s="133"/>
      <c r="AJ82" s="133"/>
      <c r="AK82" s="133"/>
      <c r="AL82" s="133"/>
      <c r="AM82" s="133"/>
      <c r="AN82" s="133"/>
      <c r="AO82" s="133"/>
      <c r="AP82" s="133"/>
      <c r="AQ82" s="133"/>
      <c r="AR82" s="21"/>
      <c r="AS82" s="21"/>
      <c r="AT82" s="21"/>
      <c r="AU82" s="21"/>
      <c r="AV82" s="21"/>
      <c r="AW82" s="21"/>
    </row>
    <row r="83" spans="1:49" ht="15.75" customHeight="1" x14ac:dyDescent="0.25">
      <c r="A83" s="133"/>
      <c r="B83" s="133"/>
      <c r="C83" s="133"/>
      <c r="D83" s="133"/>
      <c r="E83" s="133"/>
      <c r="F83" s="133"/>
      <c r="G83" s="133"/>
      <c r="H83" s="133"/>
      <c r="I83" s="133"/>
      <c r="J83" s="133"/>
      <c r="K83" s="133"/>
      <c r="L83" s="133"/>
      <c r="M83" s="133"/>
      <c r="N83" s="133"/>
      <c r="O83" s="133"/>
      <c r="P83" s="133"/>
      <c r="Q83" s="133"/>
      <c r="R83" s="133"/>
      <c r="S83" s="133"/>
      <c r="T83" s="133"/>
      <c r="U83" s="133"/>
      <c r="V83" s="133"/>
      <c r="W83" s="160"/>
      <c r="X83" s="160"/>
      <c r="Y83" s="160"/>
      <c r="Z83" s="160"/>
      <c r="AA83" s="160"/>
      <c r="AB83" s="160"/>
      <c r="AC83" s="180"/>
      <c r="AD83" s="175"/>
      <c r="AE83" s="133"/>
      <c r="AF83" s="133"/>
      <c r="AG83" s="133"/>
      <c r="AH83" s="133"/>
      <c r="AI83" s="133"/>
      <c r="AJ83" s="133"/>
      <c r="AK83" s="133"/>
      <c r="AL83" s="133"/>
      <c r="AM83" s="133"/>
      <c r="AN83" s="133"/>
      <c r="AO83" s="133"/>
      <c r="AP83" s="133"/>
      <c r="AQ83" s="133"/>
      <c r="AR83" s="21"/>
      <c r="AS83" s="21"/>
      <c r="AT83" s="21"/>
      <c r="AU83" s="21"/>
      <c r="AV83" s="21"/>
      <c r="AW83" s="21"/>
    </row>
    <row r="84" spans="1:49" ht="15.75" customHeight="1" x14ac:dyDescent="0.25">
      <c r="A84" s="133"/>
      <c r="B84" s="133"/>
      <c r="C84" s="133"/>
      <c r="D84" s="133"/>
      <c r="E84" s="133"/>
      <c r="F84" s="133"/>
      <c r="G84" s="133"/>
      <c r="H84" s="133"/>
      <c r="I84" s="133"/>
      <c r="J84" s="133"/>
      <c r="K84" s="133"/>
      <c r="L84" s="133"/>
      <c r="M84" s="133"/>
      <c r="N84" s="133"/>
      <c r="O84" s="133"/>
      <c r="P84" s="133"/>
      <c r="Q84" s="133"/>
      <c r="R84" s="133"/>
      <c r="S84" s="133"/>
      <c r="T84" s="133"/>
      <c r="U84" s="133"/>
      <c r="V84" s="133"/>
      <c r="W84" s="160"/>
      <c r="X84" s="160"/>
      <c r="Y84" s="160"/>
      <c r="Z84" s="160"/>
      <c r="AA84" s="160"/>
      <c r="AB84" s="160"/>
      <c r="AC84" s="180"/>
      <c r="AD84" s="175"/>
      <c r="AE84" s="133"/>
      <c r="AF84" s="133"/>
      <c r="AG84" s="133"/>
      <c r="AH84" s="133"/>
      <c r="AI84" s="133"/>
      <c r="AJ84" s="133"/>
      <c r="AK84" s="133"/>
      <c r="AL84" s="133"/>
      <c r="AM84" s="133"/>
      <c r="AN84" s="133"/>
      <c r="AO84" s="133"/>
      <c r="AP84" s="133"/>
      <c r="AQ84" s="133"/>
      <c r="AR84" s="21"/>
      <c r="AS84" s="21"/>
      <c r="AT84" s="21"/>
      <c r="AU84" s="21"/>
      <c r="AV84" s="21"/>
      <c r="AW84" s="21"/>
    </row>
    <row r="85" spans="1:49" ht="15.75" customHeight="1" x14ac:dyDescent="0.25">
      <c r="A85" s="133"/>
      <c r="B85" s="133"/>
      <c r="C85" s="133"/>
      <c r="D85" s="133"/>
      <c r="E85" s="133"/>
      <c r="F85" s="133"/>
      <c r="G85" s="133"/>
      <c r="H85" s="133"/>
      <c r="I85" s="133"/>
      <c r="J85" s="133"/>
      <c r="K85" s="133"/>
      <c r="L85" s="133"/>
      <c r="M85" s="133"/>
      <c r="N85" s="133"/>
      <c r="O85" s="133"/>
      <c r="P85" s="133"/>
      <c r="Q85" s="133"/>
      <c r="R85" s="133"/>
      <c r="S85" s="133"/>
      <c r="T85" s="133"/>
      <c r="U85" s="133"/>
      <c r="V85" s="133"/>
      <c r="W85" s="160"/>
      <c r="X85" s="160"/>
      <c r="Y85" s="160"/>
      <c r="Z85" s="160"/>
      <c r="AA85" s="160"/>
      <c r="AB85" s="160"/>
      <c r="AC85" s="180"/>
      <c r="AD85" s="175"/>
      <c r="AE85" s="133"/>
      <c r="AF85" s="133"/>
      <c r="AG85" s="133"/>
      <c r="AH85" s="133"/>
      <c r="AI85" s="133"/>
      <c r="AJ85" s="133"/>
      <c r="AK85" s="133"/>
      <c r="AL85" s="133"/>
      <c r="AM85" s="133"/>
      <c r="AN85" s="133"/>
      <c r="AO85" s="133"/>
      <c r="AP85" s="133"/>
      <c r="AQ85" s="133"/>
      <c r="AR85" s="21"/>
      <c r="AS85" s="21"/>
      <c r="AT85" s="21"/>
      <c r="AU85" s="21"/>
      <c r="AV85" s="21"/>
      <c r="AW85" s="21"/>
    </row>
    <row r="86" spans="1:49" ht="15.75" customHeight="1" x14ac:dyDescent="0.25">
      <c r="A86" s="133"/>
      <c r="B86" s="133"/>
      <c r="C86" s="133"/>
      <c r="D86" s="133"/>
      <c r="E86" s="133"/>
      <c r="F86" s="133"/>
      <c r="G86" s="133"/>
      <c r="H86" s="133"/>
      <c r="I86" s="133"/>
      <c r="J86" s="133"/>
      <c r="K86" s="133"/>
      <c r="L86" s="133"/>
      <c r="M86" s="133"/>
      <c r="N86" s="133"/>
      <c r="O86" s="133"/>
      <c r="P86" s="133"/>
      <c r="Q86" s="133"/>
      <c r="R86" s="133"/>
      <c r="S86" s="133"/>
      <c r="T86" s="133"/>
      <c r="U86" s="133"/>
      <c r="V86" s="133"/>
      <c r="W86" s="160"/>
      <c r="X86" s="160"/>
      <c r="Y86" s="160"/>
      <c r="Z86" s="160"/>
      <c r="AA86" s="160"/>
      <c r="AB86" s="160"/>
      <c r="AC86" s="180"/>
      <c r="AD86" s="175"/>
      <c r="AE86" s="133"/>
      <c r="AF86" s="133"/>
      <c r="AG86" s="133"/>
      <c r="AH86" s="133"/>
      <c r="AI86" s="133"/>
      <c r="AJ86" s="133"/>
      <c r="AK86" s="133"/>
      <c r="AL86" s="133"/>
      <c r="AM86" s="133"/>
      <c r="AN86" s="133"/>
      <c r="AO86" s="133"/>
      <c r="AP86" s="133"/>
      <c r="AQ86" s="133"/>
      <c r="AR86" s="21"/>
      <c r="AS86" s="21"/>
      <c r="AT86" s="21"/>
      <c r="AU86" s="21"/>
      <c r="AV86" s="21"/>
      <c r="AW86" s="21"/>
    </row>
    <row r="87" spans="1:49" ht="15.75" customHeight="1" x14ac:dyDescent="0.25">
      <c r="A87" s="133"/>
      <c r="B87" s="133"/>
      <c r="C87" s="133"/>
      <c r="D87" s="133"/>
      <c r="E87" s="133"/>
      <c r="F87" s="133"/>
      <c r="G87" s="133"/>
      <c r="H87" s="133"/>
      <c r="I87" s="133"/>
      <c r="J87" s="133"/>
      <c r="K87" s="133"/>
      <c r="L87" s="133"/>
      <c r="M87" s="133"/>
      <c r="N87" s="133"/>
      <c r="O87" s="133"/>
      <c r="P87" s="133"/>
      <c r="Q87" s="133"/>
      <c r="R87" s="133"/>
      <c r="S87" s="133"/>
      <c r="T87" s="133"/>
      <c r="U87" s="133"/>
      <c r="V87" s="133"/>
      <c r="W87" s="160"/>
      <c r="X87" s="160"/>
      <c r="Y87" s="160"/>
      <c r="Z87" s="160"/>
      <c r="AA87" s="160"/>
      <c r="AB87" s="160"/>
      <c r="AC87" s="180"/>
      <c r="AD87" s="175"/>
      <c r="AE87" s="133"/>
      <c r="AF87" s="133"/>
      <c r="AG87" s="133"/>
      <c r="AH87" s="133"/>
      <c r="AI87" s="133"/>
      <c r="AJ87" s="133"/>
      <c r="AK87" s="133"/>
      <c r="AL87" s="133"/>
      <c r="AM87" s="133"/>
      <c r="AN87" s="133"/>
      <c r="AO87" s="133"/>
      <c r="AP87" s="133"/>
      <c r="AQ87" s="133"/>
      <c r="AR87" s="21"/>
      <c r="AS87" s="21"/>
      <c r="AT87" s="21"/>
      <c r="AU87" s="21"/>
      <c r="AV87" s="21"/>
      <c r="AW87" s="21"/>
    </row>
    <row r="88" spans="1:49" ht="15.75" customHeight="1" x14ac:dyDescent="0.25">
      <c r="A88" s="133"/>
      <c r="B88" s="133"/>
      <c r="C88" s="133"/>
      <c r="D88" s="133"/>
      <c r="E88" s="133"/>
      <c r="F88" s="133"/>
      <c r="G88" s="133"/>
      <c r="H88" s="133"/>
      <c r="I88" s="133"/>
      <c r="J88" s="133"/>
      <c r="K88" s="133"/>
      <c r="L88" s="133"/>
      <c r="M88" s="133"/>
      <c r="N88" s="133"/>
      <c r="O88" s="133"/>
      <c r="P88" s="133"/>
      <c r="Q88" s="133"/>
      <c r="R88" s="133"/>
      <c r="S88" s="133"/>
      <c r="T88" s="133"/>
      <c r="U88" s="133"/>
      <c r="V88" s="133"/>
      <c r="W88" s="160"/>
      <c r="X88" s="160"/>
      <c r="Y88" s="160"/>
      <c r="Z88" s="160"/>
      <c r="AA88" s="160"/>
      <c r="AB88" s="160"/>
      <c r="AC88" s="180"/>
      <c r="AD88" s="175"/>
      <c r="AE88" s="133"/>
      <c r="AF88" s="133"/>
      <c r="AG88" s="133"/>
      <c r="AH88" s="133"/>
      <c r="AI88" s="133"/>
      <c r="AJ88" s="133"/>
      <c r="AK88" s="133"/>
      <c r="AL88" s="133"/>
      <c r="AM88" s="133"/>
      <c r="AN88" s="133"/>
      <c r="AO88" s="133"/>
      <c r="AP88" s="133"/>
      <c r="AQ88" s="133"/>
      <c r="AR88" s="21"/>
      <c r="AS88" s="21"/>
      <c r="AT88" s="21"/>
      <c r="AU88" s="21"/>
      <c r="AV88" s="21"/>
      <c r="AW88" s="21"/>
    </row>
    <row r="89" spans="1:49" ht="15.75" customHeight="1" x14ac:dyDescent="0.25">
      <c r="A89" s="133"/>
      <c r="B89" s="133"/>
      <c r="C89" s="133"/>
      <c r="D89" s="133"/>
      <c r="E89" s="133"/>
      <c r="F89" s="133"/>
      <c r="G89" s="133"/>
      <c r="H89" s="133"/>
      <c r="I89" s="133"/>
      <c r="J89" s="133"/>
      <c r="K89" s="133"/>
      <c r="L89" s="133"/>
      <c r="M89" s="133"/>
      <c r="N89" s="133"/>
      <c r="O89" s="133"/>
      <c r="P89" s="133"/>
      <c r="Q89" s="133"/>
      <c r="R89" s="133"/>
      <c r="S89" s="133"/>
      <c r="T89" s="133"/>
      <c r="U89" s="133"/>
      <c r="V89" s="133"/>
      <c r="W89" s="160"/>
      <c r="X89" s="160"/>
      <c r="Y89" s="160"/>
      <c r="Z89" s="160"/>
      <c r="AA89" s="160"/>
      <c r="AB89" s="160"/>
      <c r="AC89" s="180"/>
      <c r="AD89" s="175"/>
      <c r="AE89" s="133"/>
      <c r="AF89" s="133"/>
      <c r="AG89" s="133"/>
      <c r="AH89" s="133"/>
      <c r="AI89" s="133"/>
      <c r="AJ89" s="133"/>
      <c r="AK89" s="133"/>
      <c r="AL89" s="133"/>
      <c r="AM89" s="133"/>
      <c r="AN89" s="133"/>
      <c r="AO89" s="133"/>
      <c r="AP89" s="133"/>
      <c r="AQ89" s="133"/>
      <c r="AR89" s="21"/>
      <c r="AS89" s="21"/>
      <c r="AT89" s="21"/>
      <c r="AU89" s="21"/>
      <c r="AV89" s="21"/>
      <c r="AW89" s="21"/>
    </row>
    <row r="90" spans="1:49" ht="15.75" customHeight="1" x14ac:dyDescent="0.25">
      <c r="A90" s="133"/>
      <c r="B90" s="133"/>
      <c r="C90" s="133"/>
      <c r="D90" s="133"/>
      <c r="E90" s="133"/>
      <c r="F90" s="133"/>
      <c r="G90" s="133"/>
      <c r="H90" s="133"/>
      <c r="I90" s="133"/>
      <c r="J90" s="133"/>
      <c r="K90" s="133"/>
      <c r="L90" s="133"/>
      <c r="M90" s="133"/>
      <c r="N90" s="133"/>
      <c r="O90" s="133"/>
      <c r="P90" s="133"/>
      <c r="Q90" s="133"/>
      <c r="R90" s="133"/>
      <c r="S90" s="133"/>
      <c r="T90" s="133"/>
      <c r="U90" s="133"/>
      <c r="V90" s="133"/>
      <c r="W90" s="160"/>
      <c r="X90" s="160"/>
      <c r="Y90" s="160"/>
      <c r="Z90" s="160"/>
      <c r="AA90" s="160"/>
      <c r="AB90" s="160"/>
      <c r="AC90" s="180"/>
      <c r="AD90" s="175"/>
      <c r="AE90" s="133"/>
      <c r="AF90" s="133"/>
      <c r="AG90" s="133"/>
      <c r="AH90" s="133"/>
      <c r="AI90" s="133"/>
      <c r="AJ90" s="133"/>
      <c r="AK90" s="133"/>
      <c r="AL90" s="133"/>
      <c r="AM90" s="133"/>
      <c r="AN90" s="133"/>
      <c r="AO90" s="133"/>
      <c r="AP90" s="133"/>
      <c r="AQ90" s="133"/>
      <c r="AR90" s="21"/>
      <c r="AS90" s="21"/>
      <c r="AT90" s="21"/>
      <c r="AU90" s="21"/>
      <c r="AV90" s="21"/>
      <c r="AW90" s="21"/>
    </row>
    <row r="91" spans="1:49" ht="15.75" customHeight="1" x14ac:dyDescent="0.25">
      <c r="A91" s="133"/>
      <c r="B91" s="133"/>
      <c r="C91" s="133"/>
      <c r="D91" s="133"/>
      <c r="E91" s="133"/>
      <c r="F91" s="133"/>
      <c r="G91" s="133"/>
      <c r="H91" s="133"/>
      <c r="I91" s="133"/>
      <c r="J91" s="133"/>
      <c r="K91" s="133"/>
      <c r="L91" s="133"/>
      <c r="M91" s="133"/>
      <c r="N91" s="133"/>
      <c r="O91" s="133"/>
      <c r="P91" s="133"/>
      <c r="Q91" s="133"/>
      <c r="R91" s="133"/>
      <c r="S91" s="133"/>
      <c r="T91" s="133"/>
      <c r="U91" s="133"/>
      <c r="V91" s="133"/>
      <c r="W91" s="160"/>
      <c r="X91" s="160"/>
      <c r="Y91" s="160"/>
      <c r="Z91" s="160"/>
      <c r="AA91" s="160"/>
      <c r="AB91" s="160"/>
      <c r="AC91" s="180"/>
      <c r="AD91" s="175"/>
      <c r="AE91" s="133"/>
      <c r="AF91" s="133"/>
      <c r="AG91" s="133"/>
      <c r="AH91" s="133"/>
      <c r="AI91" s="133"/>
      <c r="AJ91" s="133"/>
      <c r="AK91" s="133"/>
      <c r="AL91" s="133"/>
      <c r="AM91" s="133"/>
      <c r="AN91" s="133"/>
      <c r="AO91" s="133"/>
      <c r="AP91" s="133"/>
      <c r="AQ91" s="133"/>
      <c r="AR91" s="21"/>
      <c r="AS91" s="21"/>
      <c r="AT91" s="21"/>
      <c r="AU91" s="21"/>
      <c r="AV91" s="21"/>
      <c r="AW91" s="21"/>
    </row>
    <row r="92" spans="1:49" ht="15.75" customHeight="1" x14ac:dyDescent="0.25">
      <c r="A92" s="133"/>
      <c r="B92" s="133"/>
      <c r="C92" s="133"/>
      <c r="D92" s="133"/>
      <c r="E92" s="133"/>
      <c r="F92" s="133"/>
      <c r="G92" s="133"/>
      <c r="H92" s="133"/>
      <c r="I92" s="133"/>
      <c r="J92" s="133"/>
      <c r="K92" s="133"/>
      <c r="L92" s="133"/>
      <c r="M92" s="133"/>
      <c r="N92" s="133"/>
      <c r="O92" s="133"/>
      <c r="P92" s="133"/>
      <c r="Q92" s="133"/>
      <c r="R92" s="133"/>
      <c r="S92" s="133"/>
      <c r="T92" s="133"/>
      <c r="U92" s="133"/>
      <c r="V92" s="133"/>
      <c r="W92" s="160"/>
      <c r="X92" s="160"/>
      <c r="Y92" s="160"/>
      <c r="Z92" s="160"/>
      <c r="AA92" s="160"/>
      <c r="AB92" s="160"/>
      <c r="AC92" s="180"/>
      <c r="AD92" s="175"/>
      <c r="AE92" s="133"/>
      <c r="AF92" s="133"/>
      <c r="AG92" s="133"/>
      <c r="AH92" s="133"/>
      <c r="AI92" s="133"/>
      <c r="AJ92" s="133"/>
      <c r="AK92" s="133"/>
      <c r="AL92" s="133"/>
      <c r="AM92" s="133"/>
      <c r="AN92" s="133"/>
      <c r="AO92" s="133"/>
      <c r="AP92" s="133"/>
      <c r="AQ92" s="133"/>
      <c r="AR92" s="21"/>
      <c r="AS92" s="21"/>
      <c r="AT92" s="21"/>
      <c r="AU92" s="21"/>
      <c r="AV92" s="21"/>
      <c r="AW92" s="21"/>
    </row>
    <row r="93" spans="1:49" ht="15.75" customHeight="1" x14ac:dyDescent="0.25">
      <c r="A93" s="133"/>
      <c r="B93" s="133"/>
      <c r="C93" s="133"/>
      <c r="D93" s="133"/>
      <c r="E93" s="133"/>
      <c r="F93" s="133"/>
      <c r="G93" s="133"/>
      <c r="H93" s="133"/>
      <c r="I93" s="133"/>
      <c r="J93" s="133"/>
      <c r="K93" s="133"/>
      <c r="L93" s="133"/>
      <c r="M93" s="133"/>
      <c r="N93" s="133"/>
      <c r="O93" s="133"/>
      <c r="P93" s="133"/>
      <c r="Q93" s="133"/>
      <c r="R93" s="133"/>
      <c r="S93" s="133"/>
      <c r="T93" s="133"/>
      <c r="U93" s="133"/>
      <c r="V93" s="133"/>
      <c r="W93" s="160"/>
      <c r="X93" s="160"/>
      <c r="Y93" s="160"/>
      <c r="Z93" s="160"/>
      <c r="AA93" s="160"/>
      <c r="AB93" s="160"/>
      <c r="AC93" s="180"/>
      <c r="AD93" s="175"/>
      <c r="AE93" s="133"/>
      <c r="AF93" s="133"/>
      <c r="AG93" s="133"/>
      <c r="AH93" s="133"/>
      <c r="AI93" s="133"/>
      <c r="AJ93" s="133"/>
      <c r="AK93" s="133"/>
      <c r="AL93" s="133"/>
      <c r="AM93" s="133"/>
      <c r="AN93" s="133"/>
      <c r="AO93" s="133"/>
      <c r="AP93" s="133"/>
      <c r="AQ93" s="133"/>
      <c r="AR93" s="21"/>
      <c r="AS93" s="21"/>
      <c r="AT93" s="21"/>
      <c r="AU93" s="21"/>
      <c r="AV93" s="21"/>
      <c r="AW93" s="21"/>
    </row>
    <row r="94" spans="1:49" ht="15.75" customHeight="1" x14ac:dyDescent="0.25">
      <c r="A94" s="133"/>
      <c r="B94" s="133"/>
      <c r="C94" s="133"/>
      <c r="D94" s="133"/>
      <c r="E94" s="133"/>
      <c r="F94" s="133"/>
      <c r="G94" s="133"/>
      <c r="H94" s="133"/>
      <c r="I94" s="133"/>
      <c r="J94" s="133"/>
      <c r="K94" s="133"/>
      <c r="L94" s="133"/>
      <c r="M94" s="133"/>
      <c r="N94" s="133"/>
      <c r="O94" s="133"/>
      <c r="P94" s="133"/>
      <c r="Q94" s="133"/>
      <c r="R94" s="133"/>
      <c r="S94" s="133"/>
      <c r="T94" s="133"/>
      <c r="U94" s="133"/>
      <c r="V94" s="133"/>
      <c r="W94" s="160"/>
      <c r="X94" s="160"/>
      <c r="Y94" s="160"/>
      <c r="Z94" s="160"/>
      <c r="AA94" s="160"/>
      <c r="AB94" s="160"/>
      <c r="AC94" s="180"/>
      <c r="AD94" s="175"/>
      <c r="AE94" s="133"/>
      <c r="AF94" s="133"/>
      <c r="AG94" s="133"/>
      <c r="AH94" s="133"/>
      <c r="AI94" s="133"/>
      <c r="AJ94" s="133"/>
      <c r="AK94" s="133"/>
      <c r="AL94" s="133"/>
      <c r="AM94" s="133"/>
      <c r="AN94" s="133"/>
      <c r="AO94" s="133"/>
      <c r="AP94" s="133"/>
      <c r="AQ94" s="133"/>
      <c r="AR94" s="21"/>
      <c r="AS94" s="21"/>
      <c r="AT94" s="21"/>
      <c r="AU94" s="21"/>
      <c r="AV94" s="21"/>
      <c r="AW94" s="21"/>
    </row>
    <row r="95" spans="1:49" ht="15.75" customHeight="1" x14ac:dyDescent="0.25">
      <c r="A95" s="133"/>
      <c r="B95" s="133"/>
      <c r="C95" s="133"/>
      <c r="D95" s="133"/>
      <c r="E95" s="133"/>
      <c r="F95" s="133"/>
      <c r="G95" s="133"/>
      <c r="H95" s="133"/>
      <c r="I95" s="133"/>
      <c r="J95" s="133"/>
      <c r="K95" s="133"/>
      <c r="L95" s="133"/>
      <c r="M95" s="133"/>
      <c r="N95" s="133"/>
      <c r="O95" s="133"/>
      <c r="P95" s="133"/>
      <c r="Q95" s="133"/>
      <c r="R95" s="133"/>
      <c r="S95" s="133"/>
      <c r="T95" s="133"/>
      <c r="U95" s="133"/>
      <c r="V95" s="133"/>
      <c r="W95" s="160"/>
      <c r="X95" s="160"/>
      <c r="Y95" s="160"/>
      <c r="Z95" s="160"/>
      <c r="AA95" s="160"/>
      <c r="AB95" s="160"/>
      <c r="AC95" s="180"/>
      <c r="AD95" s="175"/>
      <c r="AE95" s="133"/>
      <c r="AF95" s="133"/>
      <c r="AG95" s="133"/>
      <c r="AH95" s="133"/>
      <c r="AI95" s="133"/>
      <c r="AJ95" s="133"/>
      <c r="AK95" s="133"/>
      <c r="AL95" s="133"/>
      <c r="AM95" s="133"/>
      <c r="AN95" s="133"/>
      <c r="AO95" s="133"/>
      <c r="AP95" s="133"/>
      <c r="AQ95" s="133"/>
      <c r="AR95" s="21"/>
      <c r="AS95" s="21"/>
      <c r="AT95" s="21"/>
      <c r="AU95" s="21"/>
      <c r="AV95" s="21"/>
      <c r="AW95" s="21"/>
    </row>
    <row r="96" spans="1:49" ht="15.75" customHeight="1" x14ac:dyDescent="0.25">
      <c r="A96" s="133"/>
      <c r="B96" s="133"/>
      <c r="C96" s="133"/>
      <c r="D96" s="133"/>
      <c r="E96" s="133"/>
      <c r="F96" s="133"/>
      <c r="G96" s="133"/>
      <c r="H96" s="133"/>
      <c r="I96" s="133"/>
      <c r="J96" s="133"/>
      <c r="K96" s="133"/>
      <c r="L96" s="133"/>
      <c r="M96" s="133"/>
      <c r="N96" s="133"/>
      <c r="O96" s="133"/>
      <c r="P96" s="133"/>
      <c r="Q96" s="133"/>
      <c r="R96" s="133"/>
      <c r="S96" s="133"/>
      <c r="T96" s="133"/>
      <c r="U96" s="133"/>
      <c r="V96" s="133"/>
      <c r="W96" s="160"/>
      <c r="X96" s="160"/>
      <c r="Y96" s="160"/>
      <c r="Z96" s="160"/>
      <c r="AA96" s="160"/>
      <c r="AB96" s="160"/>
      <c r="AC96" s="180"/>
      <c r="AD96" s="175"/>
      <c r="AE96" s="133"/>
      <c r="AF96" s="133"/>
      <c r="AG96" s="133"/>
      <c r="AH96" s="133"/>
      <c r="AI96" s="133"/>
      <c r="AJ96" s="133"/>
      <c r="AK96" s="133"/>
      <c r="AL96" s="133"/>
      <c r="AM96" s="133"/>
      <c r="AN96" s="133"/>
      <c r="AO96" s="133"/>
      <c r="AP96" s="133"/>
      <c r="AQ96" s="133"/>
      <c r="AR96" s="21"/>
      <c r="AS96" s="21"/>
      <c r="AT96" s="21"/>
      <c r="AU96" s="21"/>
      <c r="AV96" s="21"/>
      <c r="AW96" s="21"/>
    </row>
    <row r="97" spans="1:49" ht="15.75" customHeight="1" x14ac:dyDescent="0.25">
      <c r="A97" s="133"/>
      <c r="B97" s="133"/>
      <c r="C97" s="133"/>
      <c r="D97" s="133"/>
      <c r="E97" s="133"/>
      <c r="F97" s="133"/>
      <c r="G97" s="133"/>
      <c r="H97" s="133"/>
      <c r="I97" s="133"/>
      <c r="J97" s="133"/>
      <c r="K97" s="133"/>
      <c r="L97" s="133"/>
      <c r="M97" s="133"/>
      <c r="N97" s="133"/>
      <c r="O97" s="133"/>
      <c r="P97" s="133"/>
      <c r="Q97" s="133"/>
      <c r="R97" s="133"/>
      <c r="S97" s="133"/>
      <c r="T97" s="133"/>
      <c r="U97" s="133"/>
      <c r="V97" s="133"/>
      <c r="W97" s="160"/>
      <c r="X97" s="160"/>
      <c r="Y97" s="160"/>
      <c r="Z97" s="160"/>
      <c r="AA97" s="160"/>
      <c r="AB97" s="160"/>
      <c r="AC97" s="180"/>
      <c r="AD97" s="175"/>
      <c r="AE97" s="133"/>
      <c r="AF97" s="133"/>
      <c r="AG97" s="133"/>
      <c r="AH97" s="133"/>
      <c r="AI97" s="133"/>
      <c r="AJ97" s="133"/>
      <c r="AK97" s="133"/>
      <c r="AL97" s="133"/>
      <c r="AM97" s="133"/>
      <c r="AN97" s="133"/>
      <c r="AO97" s="133"/>
      <c r="AP97" s="133"/>
      <c r="AQ97" s="133"/>
      <c r="AR97" s="21"/>
      <c r="AS97" s="21"/>
      <c r="AT97" s="21"/>
      <c r="AU97" s="21"/>
      <c r="AV97" s="21"/>
      <c r="AW97" s="21"/>
    </row>
    <row r="98" spans="1:49" ht="15.75" customHeight="1" x14ac:dyDescent="0.25">
      <c r="A98" s="133"/>
      <c r="B98" s="133"/>
      <c r="C98" s="133"/>
      <c r="D98" s="133"/>
      <c r="E98" s="133"/>
      <c r="F98" s="133"/>
      <c r="G98" s="133"/>
      <c r="H98" s="133"/>
      <c r="I98" s="133"/>
      <c r="J98" s="133"/>
      <c r="K98" s="133"/>
      <c r="L98" s="133"/>
      <c r="M98" s="133"/>
      <c r="N98" s="133"/>
      <c r="O98" s="133"/>
      <c r="P98" s="133"/>
      <c r="Q98" s="133"/>
      <c r="R98" s="133"/>
      <c r="S98" s="133"/>
      <c r="T98" s="133"/>
      <c r="U98" s="133"/>
      <c r="V98" s="133"/>
      <c r="W98" s="160"/>
      <c r="X98" s="160"/>
      <c r="Y98" s="160"/>
      <c r="Z98" s="160"/>
      <c r="AA98" s="160"/>
      <c r="AB98" s="160"/>
      <c r="AC98" s="180"/>
      <c r="AD98" s="175"/>
      <c r="AE98" s="133"/>
      <c r="AF98" s="133"/>
      <c r="AG98" s="133"/>
      <c r="AH98" s="133"/>
      <c r="AI98" s="133"/>
      <c r="AJ98" s="133"/>
      <c r="AK98" s="133"/>
      <c r="AL98" s="133"/>
      <c r="AM98" s="133"/>
      <c r="AN98" s="133"/>
      <c r="AO98" s="133"/>
      <c r="AP98" s="133"/>
      <c r="AQ98" s="133"/>
      <c r="AR98" s="21"/>
      <c r="AS98" s="21"/>
      <c r="AT98" s="21"/>
      <c r="AU98" s="21"/>
      <c r="AV98" s="21"/>
      <c r="AW98" s="21"/>
    </row>
    <row r="99" spans="1:49" ht="15.75" customHeight="1" x14ac:dyDescent="0.25">
      <c r="A99" s="133"/>
      <c r="B99" s="133"/>
      <c r="C99" s="133"/>
      <c r="D99" s="133"/>
      <c r="E99" s="133"/>
      <c r="F99" s="133"/>
      <c r="G99" s="133"/>
      <c r="H99" s="133"/>
      <c r="I99" s="133"/>
      <c r="J99" s="133"/>
      <c r="K99" s="133"/>
      <c r="L99" s="133"/>
      <c r="M99" s="133"/>
      <c r="N99" s="133"/>
      <c r="O99" s="133"/>
      <c r="P99" s="133"/>
      <c r="Q99" s="133"/>
      <c r="R99" s="133"/>
      <c r="S99" s="133"/>
      <c r="T99" s="133"/>
      <c r="U99" s="133"/>
      <c r="V99" s="133"/>
      <c r="W99" s="160"/>
      <c r="X99" s="160"/>
      <c r="Y99" s="160"/>
      <c r="Z99" s="160"/>
      <c r="AA99" s="160"/>
      <c r="AB99" s="160"/>
      <c r="AC99" s="180"/>
      <c r="AD99" s="175"/>
      <c r="AE99" s="133"/>
      <c r="AF99" s="133"/>
      <c r="AG99" s="133"/>
      <c r="AH99" s="133"/>
      <c r="AI99" s="133"/>
      <c r="AJ99" s="133"/>
      <c r="AK99" s="133"/>
      <c r="AL99" s="133"/>
      <c r="AM99" s="133"/>
      <c r="AN99" s="133"/>
      <c r="AO99" s="133"/>
      <c r="AP99" s="133"/>
      <c r="AQ99" s="133"/>
      <c r="AR99" s="21"/>
      <c r="AS99" s="21"/>
      <c r="AT99" s="21"/>
      <c r="AU99" s="21"/>
      <c r="AV99" s="21"/>
      <c r="AW99" s="21"/>
    </row>
    <row r="100" spans="1:49" ht="15.75" customHeight="1" x14ac:dyDescent="0.25">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60"/>
      <c r="X100" s="160"/>
      <c r="Y100" s="160"/>
      <c r="Z100" s="160"/>
      <c r="AA100" s="160"/>
      <c r="AB100" s="160"/>
      <c r="AC100" s="180"/>
      <c r="AD100" s="175"/>
      <c r="AE100" s="133"/>
      <c r="AF100" s="133"/>
      <c r="AG100" s="133"/>
      <c r="AH100" s="133"/>
      <c r="AI100" s="133"/>
      <c r="AJ100" s="133"/>
      <c r="AK100" s="133"/>
      <c r="AL100" s="133"/>
      <c r="AM100" s="133"/>
      <c r="AN100" s="133"/>
      <c r="AO100" s="133"/>
      <c r="AP100" s="133"/>
      <c r="AQ100" s="133"/>
      <c r="AR100" s="21"/>
      <c r="AS100" s="21"/>
      <c r="AT100" s="21"/>
      <c r="AU100" s="21"/>
      <c r="AV100" s="21"/>
      <c r="AW100" s="21"/>
    </row>
    <row r="101" spans="1:49" ht="15.75" customHeight="1" x14ac:dyDescent="0.25">
      <c r="N101" s="133"/>
      <c r="O101" s="133"/>
      <c r="P101" s="133"/>
      <c r="Q101" s="133"/>
      <c r="R101" s="133"/>
      <c r="S101" s="133"/>
      <c r="T101" s="133"/>
      <c r="U101" s="133"/>
      <c r="V101" s="133"/>
      <c r="W101" s="160"/>
      <c r="X101" s="160"/>
      <c r="Y101" s="160"/>
      <c r="Z101" s="160"/>
      <c r="AA101" s="160"/>
      <c r="AR101" s="21"/>
      <c r="AS101" s="21"/>
      <c r="AT101" s="21"/>
      <c r="AU101" s="21"/>
      <c r="AV101" s="21"/>
      <c r="AW101" s="21"/>
    </row>
    <row r="102" spans="1:49" ht="15.75" customHeight="1" x14ac:dyDescent="0.25">
      <c r="N102" s="133"/>
      <c r="O102" s="133"/>
      <c r="P102" s="133"/>
      <c r="Q102" s="133"/>
      <c r="R102" s="133"/>
      <c r="S102" s="133"/>
      <c r="T102" s="133"/>
      <c r="U102" s="133"/>
      <c r="V102" s="133"/>
      <c r="W102" s="160"/>
      <c r="X102" s="160"/>
      <c r="Y102" s="160"/>
      <c r="Z102" s="160"/>
      <c r="AA102" s="160"/>
      <c r="AR102" s="21"/>
      <c r="AS102" s="21"/>
      <c r="AT102" s="21"/>
      <c r="AU102" s="21"/>
      <c r="AV102" s="21"/>
      <c r="AW102" s="21"/>
    </row>
    <row r="103" spans="1:49" ht="15.75" customHeight="1" x14ac:dyDescent="0.25">
      <c r="N103" s="133"/>
      <c r="O103" s="133"/>
      <c r="P103" s="133"/>
      <c r="Q103" s="133"/>
      <c r="R103" s="133"/>
      <c r="S103" s="133"/>
      <c r="T103" s="133"/>
      <c r="U103" s="133"/>
      <c r="V103" s="133"/>
      <c r="W103" s="160"/>
      <c r="X103" s="160"/>
      <c r="Y103" s="160"/>
      <c r="AR103" s="21"/>
      <c r="AS103" s="21"/>
      <c r="AT103" s="21"/>
      <c r="AU103" s="21"/>
      <c r="AV103" s="21"/>
      <c r="AW103" s="21"/>
    </row>
    <row r="104" spans="1:49" ht="15.75" customHeight="1" x14ac:dyDescent="0.25">
      <c r="N104" s="133"/>
      <c r="AR104" s="21"/>
      <c r="AS104" s="21"/>
      <c r="AT104" s="21"/>
      <c r="AU104" s="21"/>
      <c r="AV104" s="21"/>
      <c r="AW104" s="21"/>
    </row>
    <row r="105" spans="1:49" ht="15.75" customHeight="1" x14ac:dyDescent="0.25">
      <c r="AR105" s="21"/>
      <c r="AS105" s="21"/>
      <c r="AT105" s="21"/>
      <c r="AU105" s="21"/>
      <c r="AV105" s="21"/>
      <c r="AW105" s="21"/>
    </row>
    <row r="106" spans="1:49" ht="15.75" customHeight="1" x14ac:dyDescent="0.25">
      <c r="AR106" s="21"/>
      <c r="AS106" s="21"/>
      <c r="AT106" s="21"/>
      <c r="AU106" s="21"/>
      <c r="AV106" s="21"/>
      <c r="AW106" s="21"/>
    </row>
    <row r="107" spans="1:49" ht="15.75" customHeight="1" x14ac:dyDescent="0.25">
      <c r="AR107" s="21"/>
      <c r="AS107" s="21"/>
      <c r="AT107" s="21"/>
      <c r="AU107" s="21"/>
      <c r="AV107" s="21"/>
      <c r="AW107" s="21"/>
    </row>
    <row r="108" spans="1:49" ht="15.75" customHeight="1" x14ac:dyDescent="0.25">
      <c r="AR108" s="21"/>
      <c r="AS108" s="21"/>
      <c r="AT108" s="21"/>
      <c r="AU108" s="21"/>
      <c r="AV108" s="21"/>
      <c r="AW108" s="21"/>
    </row>
    <row r="109" spans="1:49" ht="15.75" customHeight="1" x14ac:dyDescent="0.25">
      <c r="AR109" s="21"/>
      <c r="AS109" s="21"/>
      <c r="AT109" s="21"/>
      <c r="AU109" s="21"/>
      <c r="AV109" s="21"/>
      <c r="AW109" s="21"/>
    </row>
    <row r="110" spans="1:49" ht="15.75" customHeight="1" x14ac:dyDescent="0.25">
      <c r="AR110" s="21"/>
      <c r="AS110" s="21"/>
      <c r="AT110" s="21"/>
      <c r="AU110" s="21"/>
      <c r="AV110" s="21"/>
      <c r="AW110" s="21"/>
    </row>
    <row r="111" spans="1:49" ht="15.75" customHeight="1" x14ac:dyDescent="0.25">
      <c r="AR111" s="21"/>
      <c r="AS111" s="21"/>
      <c r="AT111" s="21"/>
      <c r="AU111" s="21"/>
      <c r="AV111" s="21"/>
      <c r="AW111" s="21"/>
    </row>
    <row r="112" spans="1:49" ht="15.75" customHeight="1" x14ac:dyDescent="0.25">
      <c r="AR112" s="21"/>
      <c r="AS112" s="21"/>
      <c r="AT112" s="21"/>
      <c r="AU112" s="21"/>
      <c r="AV112" s="21"/>
      <c r="AW112" s="21"/>
    </row>
    <row r="113" spans="44:49" ht="15.75" customHeight="1" x14ac:dyDescent="0.25">
      <c r="AR113" s="21"/>
      <c r="AS113" s="21"/>
      <c r="AT113" s="21"/>
      <c r="AU113" s="21"/>
      <c r="AV113" s="21"/>
      <c r="AW113" s="21"/>
    </row>
    <row r="114" spans="44:49" ht="15.75" customHeight="1" x14ac:dyDescent="0.25">
      <c r="AR114" s="21"/>
      <c r="AS114" s="21"/>
      <c r="AT114" s="21"/>
      <c r="AU114" s="21"/>
      <c r="AV114" s="21"/>
      <c r="AW114" s="21"/>
    </row>
    <row r="115" spans="44:49" ht="15.75" customHeight="1" x14ac:dyDescent="0.25">
      <c r="AR115" s="21"/>
      <c r="AS115" s="21"/>
      <c r="AT115" s="21"/>
      <c r="AU115" s="21"/>
      <c r="AV115" s="21"/>
      <c r="AW115" s="21"/>
    </row>
    <row r="116" spans="44:49" ht="15.75" customHeight="1" x14ac:dyDescent="0.25">
      <c r="AR116" s="21"/>
      <c r="AS116" s="21"/>
      <c r="AT116" s="21"/>
      <c r="AU116" s="21"/>
      <c r="AV116" s="21"/>
      <c r="AW116" s="21"/>
    </row>
    <row r="117" spans="44:49" ht="15.75" customHeight="1" x14ac:dyDescent="0.25">
      <c r="AR117" s="21"/>
      <c r="AS117" s="21"/>
      <c r="AT117" s="21"/>
      <c r="AU117" s="21"/>
      <c r="AV117" s="21"/>
      <c r="AW117" s="21"/>
    </row>
    <row r="118" spans="44:49" ht="15.75" customHeight="1" x14ac:dyDescent="0.25">
      <c r="AR118" s="21"/>
      <c r="AS118" s="21"/>
      <c r="AT118" s="21"/>
      <c r="AU118" s="21"/>
      <c r="AV118" s="21"/>
      <c r="AW118" s="21"/>
    </row>
    <row r="119" spans="44:49" ht="15.75" customHeight="1" x14ac:dyDescent="0.25">
      <c r="AR119" s="21"/>
      <c r="AS119" s="21"/>
      <c r="AT119" s="21"/>
      <c r="AU119" s="21"/>
      <c r="AV119" s="21"/>
      <c r="AW119" s="21"/>
    </row>
    <row r="120" spans="44:49" ht="15.75" customHeight="1" x14ac:dyDescent="0.25">
      <c r="AR120" s="21"/>
      <c r="AS120" s="21"/>
      <c r="AT120" s="21"/>
      <c r="AU120" s="21"/>
      <c r="AV120" s="21"/>
      <c r="AW120" s="21"/>
    </row>
    <row r="121" spans="44:49" ht="15.75" customHeight="1" x14ac:dyDescent="0.25">
      <c r="AR121" s="21"/>
      <c r="AS121" s="21"/>
      <c r="AT121" s="21"/>
      <c r="AU121" s="21"/>
      <c r="AV121" s="21"/>
      <c r="AW121" s="21"/>
    </row>
    <row r="122" spans="44:49" ht="15.75" customHeight="1" x14ac:dyDescent="0.25">
      <c r="AR122" s="21"/>
      <c r="AS122" s="21"/>
      <c r="AT122" s="21"/>
      <c r="AU122" s="21"/>
      <c r="AV122" s="21"/>
      <c r="AW122" s="21"/>
    </row>
    <row r="123" spans="44:49" ht="15.75" customHeight="1" x14ac:dyDescent="0.25">
      <c r="AR123" s="21"/>
      <c r="AS123" s="21"/>
      <c r="AT123" s="21"/>
      <c r="AU123" s="21"/>
      <c r="AV123" s="21"/>
      <c r="AW123" s="21"/>
    </row>
    <row r="124" spans="44:49" ht="15.75" customHeight="1" x14ac:dyDescent="0.25">
      <c r="AR124" s="21"/>
      <c r="AS124" s="21"/>
      <c r="AT124" s="21"/>
      <c r="AU124" s="21"/>
      <c r="AV124" s="21"/>
      <c r="AW124" s="21"/>
    </row>
    <row r="125" spans="44:49" ht="15.75" customHeight="1" x14ac:dyDescent="0.25">
      <c r="AR125" s="21"/>
      <c r="AS125" s="21"/>
      <c r="AT125" s="21"/>
      <c r="AU125" s="21"/>
      <c r="AV125" s="21"/>
      <c r="AW125" s="21"/>
    </row>
    <row r="126" spans="44:49" ht="15.75" customHeight="1" x14ac:dyDescent="0.25">
      <c r="AR126" s="21"/>
      <c r="AS126" s="21"/>
      <c r="AT126" s="21"/>
      <c r="AU126" s="21"/>
      <c r="AV126" s="21"/>
      <c r="AW126" s="21"/>
    </row>
    <row r="127" spans="44:49" ht="15.75" customHeight="1" x14ac:dyDescent="0.25">
      <c r="AR127" s="21"/>
      <c r="AS127" s="21"/>
      <c r="AT127" s="21"/>
      <c r="AU127" s="21"/>
      <c r="AV127" s="21"/>
      <c r="AW127" s="21"/>
    </row>
    <row r="128" spans="44:49" ht="15.75" customHeight="1" x14ac:dyDescent="0.25">
      <c r="AR128" s="21"/>
      <c r="AS128" s="21"/>
      <c r="AT128" s="21"/>
      <c r="AU128" s="21"/>
      <c r="AV128" s="21"/>
      <c r="AW128" s="21"/>
    </row>
    <row r="129" spans="44:49" ht="15.75" customHeight="1" x14ac:dyDescent="0.25">
      <c r="AR129" s="21"/>
      <c r="AS129" s="21"/>
      <c r="AT129" s="21"/>
      <c r="AU129" s="21"/>
      <c r="AV129" s="21"/>
      <c r="AW129" s="21"/>
    </row>
    <row r="130" spans="44:49" ht="15.75" customHeight="1" x14ac:dyDescent="0.25">
      <c r="AR130" s="21"/>
      <c r="AS130" s="21"/>
      <c r="AT130" s="21"/>
      <c r="AU130" s="21"/>
      <c r="AV130" s="21"/>
      <c r="AW130" s="21"/>
    </row>
    <row r="131" spans="44:49" ht="15.75" customHeight="1" x14ac:dyDescent="0.25">
      <c r="AR131" s="21"/>
      <c r="AS131" s="21"/>
      <c r="AT131" s="21"/>
      <c r="AU131" s="21"/>
      <c r="AV131" s="21"/>
      <c r="AW131" s="21"/>
    </row>
    <row r="132" spans="44:49" ht="15.75" customHeight="1" x14ac:dyDescent="0.25">
      <c r="AR132" s="21"/>
      <c r="AS132" s="21"/>
      <c r="AT132" s="21"/>
      <c r="AU132" s="21"/>
      <c r="AV132" s="21"/>
      <c r="AW132" s="21"/>
    </row>
    <row r="133" spans="44:49" ht="15.75" customHeight="1" x14ac:dyDescent="0.25">
      <c r="AR133" s="21"/>
      <c r="AS133" s="21"/>
      <c r="AT133" s="21"/>
      <c r="AU133" s="21"/>
      <c r="AV133" s="21"/>
      <c r="AW133" s="21"/>
    </row>
    <row r="134" spans="44:49" ht="15.75" customHeight="1" x14ac:dyDescent="0.25">
      <c r="AR134" s="21"/>
      <c r="AS134" s="21"/>
      <c r="AT134" s="21"/>
      <c r="AU134" s="21"/>
      <c r="AV134" s="21"/>
      <c r="AW134" s="21"/>
    </row>
    <row r="135" spans="44:49" ht="15.75" customHeight="1" x14ac:dyDescent="0.25">
      <c r="AR135" s="21"/>
      <c r="AS135" s="21"/>
      <c r="AT135" s="21"/>
      <c r="AU135" s="21"/>
      <c r="AV135" s="21"/>
      <c r="AW135" s="21"/>
    </row>
    <row r="136" spans="44:49" ht="15.75" customHeight="1" x14ac:dyDescent="0.25">
      <c r="AR136" s="21"/>
      <c r="AS136" s="21"/>
      <c r="AT136" s="21"/>
      <c r="AU136" s="21"/>
      <c r="AV136" s="21"/>
      <c r="AW136" s="21"/>
    </row>
    <row r="137" spans="44:49" ht="15.75" customHeight="1" x14ac:dyDescent="0.25">
      <c r="AR137" s="21"/>
      <c r="AS137" s="21"/>
      <c r="AT137" s="21"/>
      <c r="AU137" s="21"/>
      <c r="AV137" s="21"/>
      <c r="AW137" s="21"/>
    </row>
    <row r="138" spans="44:49" ht="15.75" customHeight="1" x14ac:dyDescent="0.25">
      <c r="AR138" s="21"/>
      <c r="AS138" s="21"/>
      <c r="AT138" s="21"/>
      <c r="AU138" s="21"/>
      <c r="AV138" s="21"/>
      <c r="AW138" s="21"/>
    </row>
    <row r="139" spans="44:49" ht="15.75" customHeight="1" x14ac:dyDescent="0.25">
      <c r="AR139" s="21"/>
      <c r="AS139" s="21"/>
      <c r="AT139" s="21"/>
      <c r="AU139" s="21"/>
      <c r="AV139" s="21"/>
      <c r="AW139" s="21"/>
    </row>
    <row r="140" spans="44:49" ht="15.75" customHeight="1" x14ac:dyDescent="0.25">
      <c r="AR140" s="21"/>
      <c r="AS140" s="21"/>
      <c r="AT140" s="21"/>
      <c r="AU140" s="21"/>
      <c r="AV140" s="21"/>
      <c r="AW140" s="21"/>
    </row>
    <row r="141" spans="44:49" ht="15.75" customHeight="1" x14ac:dyDescent="0.25">
      <c r="AR141" s="21"/>
      <c r="AS141" s="21"/>
      <c r="AT141" s="21"/>
      <c r="AU141" s="21"/>
      <c r="AV141" s="21"/>
      <c r="AW141" s="21"/>
    </row>
    <row r="142" spans="44:49" ht="15.75" customHeight="1" x14ac:dyDescent="0.25">
      <c r="AR142" s="21"/>
      <c r="AS142" s="21"/>
      <c r="AT142" s="21"/>
      <c r="AU142" s="21"/>
      <c r="AV142" s="21"/>
      <c r="AW142" s="21"/>
    </row>
    <row r="143" spans="44:49" ht="15.75" customHeight="1" x14ac:dyDescent="0.25">
      <c r="AR143" s="21"/>
      <c r="AS143" s="21"/>
      <c r="AT143" s="21"/>
      <c r="AU143" s="21"/>
      <c r="AV143" s="21"/>
      <c r="AW143" s="21"/>
    </row>
    <row r="144" spans="44:49" ht="15.75" customHeight="1" x14ac:dyDescent="0.25">
      <c r="AR144" s="21"/>
      <c r="AS144" s="21"/>
      <c r="AT144" s="21"/>
      <c r="AU144" s="21"/>
      <c r="AV144" s="21"/>
      <c r="AW144" s="21"/>
    </row>
    <row r="145" spans="44:49" ht="15.75" customHeight="1" x14ac:dyDescent="0.25">
      <c r="AR145" s="21"/>
      <c r="AS145" s="21"/>
      <c r="AT145" s="21"/>
      <c r="AU145" s="21"/>
      <c r="AV145" s="21"/>
      <c r="AW145" s="21"/>
    </row>
    <row r="146" spans="44:49" ht="15.75" customHeight="1" x14ac:dyDescent="0.25">
      <c r="AR146" s="21"/>
      <c r="AS146" s="21"/>
      <c r="AT146" s="21"/>
      <c r="AU146" s="21"/>
      <c r="AV146" s="21"/>
      <c r="AW146" s="21"/>
    </row>
    <row r="147" spans="44:49" ht="15.75" customHeight="1" x14ac:dyDescent="0.25">
      <c r="AR147" s="21"/>
      <c r="AS147" s="21"/>
      <c r="AT147" s="21"/>
      <c r="AU147" s="21"/>
      <c r="AV147" s="21"/>
      <c r="AW147" s="21"/>
    </row>
    <row r="148" spans="44:49" ht="15.75" customHeight="1" x14ac:dyDescent="0.25">
      <c r="AR148" s="21"/>
      <c r="AS148" s="21"/>
      <c r="AT148" s="21"/>
      <c r="AU148" s="21"/>
      <c r="AV148" s="21"/>
      <c r="AW148" s="21"/>
    </row>
    <row r="149" spans="44:49" ht="15.75" customHeight="1" x14ac:dyDescent="0.25">
      <c r="AR149" s="21"/>
      <c r="AS149" s="21"/>
      <c r="AT149" s="21"/>
      <c r="AU149" s="21"/>
      <c r="AV149" s="21"/>
      <c r="AW149" s="21"/>
    </row>
    <row r="150" spans="44:49" ht="15.75" customHeight="1" x14ac:dyDescent="0.25">
      <c r="AR150" s="21"/>
      <c r="AS150" s="21"/>
      <c r="AT150" s="21"/>
      <c r="AU150" s="21"/>
      <c r="AV150" s="21"/>
      <c r="AW150" s="21"/>
    </row>
    <row r="151" spans="44:49" ht="15.75" customHeight="1" x14ac:dyDescent="0.25">
      <c r="AR151" s="21"/>
      <c r="AS151" s="21"/>
      <c r="AT151" s="21"/>
      <c r="AU151" s="21"/>
      <c r="AV151" s="21"/>
      <c r="AW151" s="21"/>
    </row>
    <row r="152" spans="44:49" ht="15.75" customHeight="1" x14ac:dyDescent="0.25">
      <c r="AR152" s="21"/>
      <c r="AS152" s="21"/>
      <c r="AT152" s="21"/>
      <c r="AU152" s="21"/>
      <c r="AV152" s="21"/>
      <c r="AW152" s="21"/>
    </row>
    <row r="153" spans="44:49" ht="15.75" customHeight="1" x14ac:dyDescent="0.25">
      <c r="AR153" s="21"/>
      <c r="AS153" s="21"/>
      <c r="AT153" s="21"/>
      <c r="AU153" s="21"/>
      <c r="AV153" s="21"/>
      <c r="AW153" s="21"/>
    </row>
    <row r="154" spans="44:49" ht="15.75" customHeight="1" x14ac:dyDescent="0.25">
      <c r="AR154" s="21"/>
      <c r="AS154" s="21"/>
      <c r="AT154" s="21"/>
      <c r="AU154" s="21"/>
      <c r="AV154" s="21"/>
      <c r="AW154" s="21"/>
    </row>
    <row r="155" spans="44:49" ht="15.75" customHeight="1" x14ac:dyDescent="0.25">
      <c r="AR155" s="21"/>
      <c r="AS155" s="21"/>
      <c r="AT155" s="21"/>
      <c r="AU155" s="21"/>
      <c r="AV155" s="21"/>
      <c r="AW155" s="21"/>
    </row>
    <row r="156" spans="44:49" ht="15.75" customHeight="1" x14ac:dyDescent="0.25">
      <c r="AR156" s="21"/>
      <c r="AS156" s="21"/>
      <c r="AT156" s="21"/>
      <c r="AU156" s="21"/>
      <c r="AV156" s="21"/>
      <c r="AW156" s="21"/>
    </row>
    <row r="157" spans="44:49" ht="15.75" customHeight="1" x14ac:dyDescent="0.25">
      <c r="AR157" s="21"/>
      <c r="AS157" s="21"/>
      <c r="AT157" s="21"/>
      <c r="AU157" s="21"/>
      <c r="AV157" s="21"/>
      <c r="AW157" s="21"/>
    </row>
    <row r="158" spans="44:49" ht="15.75" customHeight="1" x14ac:dyDescent="0.25">
      <c r="AR158" s="21"/>
      <c r="AS158" s="21"/>
      <c r="AT158" s="21"/>
      <c r="AU158" s="21"/>
      <c r="AV158" s="21"/>
      <c r="AW158" s="21"/>
    </row>
    <row r="159" spans="44:49" ht="15.75" customHeight="1" x14ac:dyDescent="0.25">
      <c r="AR159" s="21"/>
      <c r="AS159" s="21"/>
      <c r="AT159" s="21"/>
      <c r="AU159" s="21"/>
      <c r="AV159" s="21"/>
      <c r="AW159" s="21"/>
    </row>
    <row r="160" spans="44:49" ht="15.75" customHeight="1" x14ac:dyDescent="0.25">
      <c r="AR160" s="21"/>
      <c r="AS160" s="21"/>
      <c r="AT160" s="21"/>
      <c r="AU160" s="21"/>
      <c r="AV160" s="21"/>
      <c r="AW160" s="21"/>
    </row>
    <row r="161" spans="44:49" ht="15.75" customHeight="1" x14ac:dyDescent="0.25">
      <c r="AR161" s="21"/>
      <c r="AS161" s="21"/>
      <c r="AT161" s="21"/>
      <c r="AU161" s="21"/>
      <c r="AV161" s="21"/>
      <c r="AW161" s="21"/>
    </row>
    <row r="162" spans="44:49" ht="15.75" customHeight="1" x14ac:dyDescent="0.25">
      <c r="AR162" s="21"/>
      <c r="AS162" s="21"/>
      <c r="AT162" s="21"/>
      <c r="AU162" s="21"/>
      <c r="AV162" s="21"/>
      <c r="AW162" s="21"/>
    </row>
    <row r="163" spans="44:49" ht="15.75" customHeight="1" x14ac:dyDescent="0.25">
      <c r="AR163" s="21"/>
      <c r="AS163" s="21"/>
      <c r="AT163" s="21"/>
      <c r="AU163" s="21"/>
      <c r="AV163" s="21"/>
      <c r="AW163" s="21"/>
    </row>
    <row r="164" spans="44:49" ht="15.75" customHeight="1" x14ac:dyDescent="0.25">
      <c r="AR164" s="21"/>
      <c r="AS164" s="21"/>
      <c r="AT164" s="21"/>
      <c r="AU164" s="21"/>
      <c r="AV164" s="21"/>
      <c r="AW164" s="21"/>
    </row>
    <row r="165" spans="44:49" ht="15.75" customHeight="1" x14ac:dyDescent="0.25">
      <c r="AR165" s="21"/>
      <c r="AS165" s="21"/>
      <c r="AT165" s="21"/>
      <c r="AU165" s="21"/>
      <c r="AV165" s="21"/>
      <c r="AW165" s="21"/>
    </row>
    <row r="166" spans="44:49" ht="15.75" customHeight="1" x14ac:dyDescent="0.25">
      <c r="AR166" s="21"/>
      <c r="AS166" s="21"/>
      <c r="AT166" s="21"/>
      <c r="AU166" s="21"/>
      <c r="AV166" s="21"/>
      <c r="AW166" s="21"/>
    </row>
    <row r="167" spans="44:49" ht="15.75" customHeight="1" x14ac:dyDescent="0.25">
      <c r="AR167" s="21"/>
      <c r="AS167" s="21"/>
      <c r="AT167" s="21"/>
      <c r="AU167" s="21"/>
      <c r="AV167" s="21"/>
      <c r="AW167" s="21"/>
    </row>
    <row r="168" spans="44:49" ht="15.75" customHeight="1" x14ac:dyDescent="0.25">
      <c r="AR168" s="21"/>
      <c r="AS168" s="21"/>
      <c r="AT168" s="21"/>
      <c r="AU168" s="21"/>
      <c r="AV168" s="21"/>
      <c r="AW168" s="21"/>
    </row>
    <row r="169" spans="44:49" ht="15.75" customHeight="1" x14ac:dyDescent="0.25">
      <c r="AR169" s="21"/>
      <c r="AS169" s="21"/>
      <c r="AT169" s="21"/>
      <c r="AU169" s="21"/>
      <c r="AV169" s="21"/>
      <c r="AW169" s="21"/>
    </row>
    <row r="170" spans="44:49" ht="15.75" customHeight="1" x14ac:dyDescent="0.25">
      <c r="AR170" s="21"/>
      <c r="AS170" s="21"/>
      <c r="AT170" s="21"/>
      <c r="AU170" s="21"/>
      <c r="AV170" s="21"/>
      <c r="AW170" s="21"/>
    </row>
    <row r="171" spans="44:49" ht="15.75" customHeight="1" x14ac:dyDescent="0.25">
      <c r="AR171" s="21"/>
      <c r="AS171" s="21"/>
      <c r="AT171" s="21"/>
      <c r="AU171" s="21"/>
      <c r="AV171" s="21"/>
      <c r="AW171" s="21"/>
    </row>
    <row r="172" spans="44:49" ht="15.75" customHeight="1" x14ac:dyDescent="0.25">
      <c r="AR172" s="21"/>
      <c r="AS172" s="21"/>
      <c r="AT172" s="21"/>
      <c r="AU172" s="21"/>
      <c r="AV172" s="21"/>
      <c r="AW172" s="21"/>
    </row>
    <row r="173" spans="44:49" ht="15.75" customHeight="1" x14ac:dyDescent="0.25">
      <c r="AR173" s="21"/>
      <c r="AS173" s="21"/>
      <c r="AT173" s="21"/>
      <c r="AU173" s="21"/>
      <c r="AV173" s="21"/>
      <c r="AW173" s="21"/>
    </row>
    <row r="174" spans="44:49" ht="15.75" customHeight="1" x14ac:dyDescent="0.25">
      <c r="AR174" s="21"/>
      <c r="AS174" s="21"/>
      <c r="AT174" s="21"/>
      <c r="AU174" s="21"/>
      <c r="AV174" s="21"/>
      <c r="AW174" s="21"/>
    </row>
    <row r="175" spans="44:49" ht="15.75" customHeight="1" x14ac:dyDescent="0.25">
      <c r="AR175" s="21"/>
      <c r="AS175" s="21"/>
      <c r="AT175" s="21"/>
      <c r="AU175" s="21"/>
      <c r="AV175" s="21"/>
      <c r="AW175" s="21"/>
    </row>
    <row r="176" spans="44:49" ht="15.75" customHeight="1" x14ac:dyDescent="0.25">
      <c r="AR176" s="21"/>
      <c r="AS176" s="21"/>
      <c r="AT176" s="21"/>
      <c r="AU176" s="21"/>
      <c r="AV176" s="21"/>
      <c r="AW176" s="21"/>
    </row>
    <row r="177" spans="44:49" ht="15.75" customHeight="1" x14ac:dyDescent="0.25">
      <c r="AR177" s="21"/>
      <c r="AS177" s="21"/>
      <c r="AT177" s="21"/>
      <c r="AU177" s="21"/>
      <c r="AV177" s="21"/>
      <c r="AW177" s="21"/>
    </row>
    <row r="178" spans="44:49" ht="15.75" customHeight="1" x14ac:dyDescent="0.25">
      <c r="AR178" s="21"/>
      <c r="AS178" s="21"/>
      <c r="AT178" s="21"/>
      <c r="AU178" s="21"/>
      <c r="AV178" s="21"/>
      <c r="AW178" s="21"/>
    </row>
    <row r="179" spans="44:49" ht="15.75" customHeight="1" x14ac:dyDescent="0.25">
      <c r="AR179" s="21"/>
      <c r="AS179" s="21"/>
      <c r="AT179" s="21"/>
      <c r="AU179" s="21"/>
      <c r="AV179" s="21"/>
      <c r="AW179" s="21"/>
    </row>
    <row r="180" spans="44:49" ht="15.75" customHeight="1" x14ac:dyDescent="0.25">
      <c r="AR180" s="21"/>
      <c r="AS180" s="21"/>
      <c r="AT180" s="21"/>
      <c r="AU180" s="21"/>
      <c r="AV180" s="21"/>
      <c r="AW180" s="21"/>
    </row>
    <row r="181" spans="44:49" ht="15.75" customHeight="1" x14ac:dyDescent="0.25">
      <c r="AR181" s="21"/>
      <c r="AS181" s="21"/>
      <c r="AT181" s="21"/>
      <c r="AU181" s="21"/>
      <c r="AV181" s="21"/>
      <c r="AW181" s="21"/>
    </row>
    <row r="182" spans="44:49" ht="15.75" customHeight="1" x14ac:dyDescent="0.25">
      <c r="AR182" s="21"/>
      <c r="AS182" s="21"/>
      <c r="AT182" s="21"/>
      <c r="AU182" s="21"/>
      <c r="AV182" s="21"/>
      <c r="AW182" s="21"/>
    </row>
    <row r="183" spans="44:49" ht="15.75" customHeight="1" x14ac:dyDescent="0.25">
      <c r="AR183" s="21"/>
      <c r="AS183" s="21"/>
      <c r="AT183" s="21"/>
      <c r="AU183" s="21"/>
      <c r="AV183" s="21"/>
      <c r="AW183" s="21"/>
    </row>
    <row r="184" spans="44:49" ht="15.75" customHeight="1" x14ac:dyDescent="0.25">
      <c r="AR184" s="21"/>
      <c r="AS184" s="21"/>
      <c r="AT184" s="21"/>
      <c r="AU184" s="21"/>
      <c r="AV184" s="21"/>
      <c r="AW184" s="21"/>
    </row>
    <row r="185" spans="44:49" ht="15.75" customHeight="1" x14ac:dyDescent="0.25">
      <c r="AR185" s="21"/>
      <c r="AS185" s="21"/>
      <c r="AT185" s="21"/>
      <c r="AU185" s="21"/>
      <c r="AV185" s="21"/>
      <c r="AW185" s="21"/>
    </row>
    <row r="186" spans="44:49" ht="15.75" customHeight="1" x14ac:dyDescent="0.25">
      <c r="AR186" s="21"/>
      <c r="AS186" s="21"/>
      <c r="AT186" s="21"/>
      <c r="AU186" s="21"/>
      <c r="AV186" s="21"/>
      <c r="AW186" s="21"/>
    </row>
    <row r="187" spans="44:49" ht="15.75" customHeight="1" x14ac:dyDescent="0.25">
      <c r="AR187" s="21"/>
      <c r="AS187" s="21"/>
      <c r="AT187" s="21"/>
      <c r="AU187" s="21"/>
      <c r="AV187" s="21"/>
      <c r="AW187" s="21"/>
    </row>
    <row r="188" spans="44:49" ht="15.75" customHeight="1" x14ac:dyDescent="0.25">
      <c r="AR188" s="21"/>
      <c r="AS188" s="21"/>
      <c r="AT188" s="21"/>
      <c r="AU188" s="21"/>
      <c r="AV188" s="21"/>
      <c r="AW188" s="21"/>
    </row>
    <row r="189" spans="44:49" ht="15.75" customHeight="1" x14ac:dyDescent="0.25">
      <c r="AR189" s="21"/>
      <c r="AS189" s="21"/>
      <c r="AT189" s="21"/>
      <c r="AU189" s="21"/>
      <c r="AV189" s="21"/>
      <c r="AW189" s="21"/>
    </row>
    <row r="190" spans="44:49" ht="15.75" customHeight="1" x14ac:dyDescent="0.25">
      <c r="AR190" s="21"/>
      <c r="AS190" s="21"/>
      <c r="AT190" s="21"/>
      <c r="AU190" s="21"/>
      <c r="AV190" s="21"/>
      <c r="AW190" s="21"/>
    </row>
    <row r="191" spans="44:49" ht="15.75" customHeight="1" x14ac:dyDescent="0.25">
      <c r="AR191" s="21"/>
      <c r="AS191" s="21"/>
      <c r="AT191" s="21"/>
      <c r="AU191" s="21"/>
      <c r="AV191" s="21"/>
      <c r="AW191" s="21"/>
    </row>
    <row r="192" spans="44:49" ht="15.75" customHeight="1" x14ac:dyDescent="0.25">
      <c r="AR192" s="21"/>
      <c r="AS192" s="21"/>
      <c r="AT192" s="21"/>
      <c r="AU192" s="21"/>
      <c r="AV192" s="21"/>
      <c r="AW192" s="21"/>
    </row>
    <row r="193" spans="44:49" ht="15.75" customHeight="1" x14ac:dyDescent="0.25">
      <c r="AR193" s="21"/>
      <c r="AS193" s="21"/>
      <c r="AT193" s="21"/>
      <c r="AU193" s="21"/>
      <c r="AV193" s="21"/>
      <c r="AW193" s="21"/>
    </row>
    <row r="194" spans="44:49" ht="15.75" customHeight="1" x14ac:dyDescent="0.25">
      <c r="AR194" s="21"/>
      <c r="AS194" s="21"/>
      <c r="AT194" s="21"/>
      <c r="AU194" s="21"/>
      <c r="AV194" s="21"/>
      <c r="AW194" s="21"/>
    </row>
    <row r="195" spans="44:49" ht="15.75" customHeight="1" x14ac:dyDescent="0.25">
      <c r="AR195" s="21"/>
      <c r="AS195" s="21"/>
      <c r="AT195" s="21"/>
      <c r="AU195" s="21"/>
      <c r="AV195" s="21"/>
      <c r="AW195" s="21"/>
    </row>
    <row r="196" spans="44:49" ht="15.75" customHeight="1" x14ac:dyDescent="0.25">
      <c r="AR196" s="21"/>
      <c r="AS196" s="21"/>
      <c r="AT196" s="21"/>
      <c r="AU196" s="21"/>
      <c r="AV196" s="21"/>
      <c r="AW196" s="21"/>
    </row>
    <row r="197" spans="44:49" ht="15.75" customHeight="1" x14ac:dyDescent="0.25">
      <c r="AR197" s="21"/>
      <c r="AS197" s="21"/>
      <c r="AT197" s="21"/>
      <c r="AU197" s="21"/>
      <c r="AV197" s="21"/>
      <c r="AW197" s="21"/>
    </row>
    <row r="198" spans="44:49" ht="15.75" customHeight="1" x14ac:dyDescent="0.25">
      <c r="AR198" s="21"/>
      <c r="AS198" s="21"/>
      <c r="AT198" s="21"/>
      <c r="AU198" s="21"/>
      <c r="AV198" s="21"/>
      <c r="AW198" s="21"/>
    </row>
    <row r="199" spans="44:49" ht="15.75" customHeight="1" x14ac:dyDescent="0.25">
      <c r="AR199" s="21"/>
      <c r="AS199" s="21"/>
      <c r="AT199" s="21"/>
      <c r="AU199" s="21"/>
      <c r="AV199" s="21"/>
      <c r="AW199" s="21"/>
    </row>
    <row r="200" spans="44:49" ht="15.75" customHeight="1" x14ac:dyDescent="0.25">
      <c r="AR200" s="21"/>
      <c r="AS200" s="21"/>
      <c r="AT200" s="21"/>
      <c r="AU200" s="21"/>
      <c r="AV200" s="21"/>
      <c r="AW200" s="21"/>
    </row>
    <row r="201" spans="44:49" ht="15.75" customHeight="1" x14ac:dyDescent="0.25">
      <c r="AR201" s="21"/>
      <c r="AS201" s="21"/>
      <c r="AT201" s="21"/>
      <c r="AU201" s="21"/>
      <c r="AV201" s="21"/>
      <c r="AW201" s="21"/>
    </row>
    <row r="202" spans="44:49" ht="15.75" customHeight="1" x14ac:dyDescent="0.25">
      <c r="AR202" s="21"/>
      <c r="AS202" s="21"/>
      <c r="AT202" s="21"/>
      <c r="AU202" s="21"/>
      <c r="AV202" s="21"/>
      <c r="AW202" s="21"/>
    </row>
    <row r="203" spans="44:49" ht="15.75" customHeight="1" x14ac:dyDescent="0.25">
      <c r="AR203" s="21"/>
      <c r="AS203" s="21"/>
      <c r="AT203" s="21"/>
      <c r="AU203" s="21"/>
      <c r="AV203" s="21"/>
      <c r="AW203" s="21"/>
    </row>
    <row r="204" spans="44:49" ht="15.75" customHeight="1" x14ac:dyDescent="0.25">
      <c r="AR204" s="21"/>
      <c r="AS204" s="21"/>
      <c r="AT204" s="21"/>
      <c r="AU204" s="21"/>
      <c r="AV204" s="21"/>
      <c r="AW204" s="21"/>
    </row>
    <row r="205" spans="44:49" ht="15.75" customHeight="1" x14ac:dyDescent="0.25">
      <c r="AR205" s="21"/>
      <c r="AS205" s="21"/>
      <c r="AT205" s="21"/>
      <c r="AU205" s="21"/>
      <c r="AV205" s="21"/>
      <c r="AW205" s="21"/>
    </row>
    <row r="206" spans="44:49" ht="15.75" customHeight="1" x14ac:dyDescent="0.25">
      <c r="AR206" s="21"/>
      <c r="AS206" s="21"/>
      <c r="AT206" s="21"/>
      <c r="AU206" s="21"/>
      <c r="AV206" s="21"/>
      <c r="AW206" s="21"/>
    </row>
    <row r="207" spans="44:49" ht="15.75" customHeight="1" x14ac:dyDescent="0.25">
      <c r="AR207" s="21"/>
      <c r="AS207" s="21"/>
      <c r="AT207" s="21"/>
      <c r="AU207" s="21"/>
      <c r="AV207" s="21"/>
      <c r="AW207" s="21"/>
    </row>
    <row r="208" spans="44:49" ht="15.75" customHeight="1" x14ac:dyDescent="0.25">
      <c r="AR208" s="21"/>
      <c r="AS208" s="21"/>
      <c r="AT208" s="21"/>
      <c r="AU208" s="21"/>
      <c r="AV208" s="21"/>
      <c r="AW208" s="21"/>
    </row>
    <row r="209" spans="44:49" ht="15.75" customHeight="1" x14ac:dyDescent="0.25">
      <c r="AR209" s="21"/>
      <c r="AS209" s="21"/>
      <c r="AT209" s="21"/>
      <c r="AU209" s="21"/>
      <c r="AV209" s="21"/>
      <c r="AW209" s="21"/>
    </row>
    <row r="210" spans="44:49" ht="15.75" customHeight="1" x14ac:dyDescent="0.25">
      <c r="AR210" s="21"/>
      <c r="AS210" s="21"/>
      <c r="AT210" s="21"/>
      <c r="AU210" s="21"/>
      <c r="AV210" s="21"/>
      <c r="AW210" s="21"/>
    </row>
    <row r="211" spans="44:49" ht="15.75" customHeight="1" x14ac:dyDescent="0.25">
      <c r="AR211" s="21"/>
      <c r="AS211" s="21"/>
      <c r="AT211" s="21"/>
      <c r="AU211" s="21"/>
      <c r="AV211" s="21"/>
      <c r="AW211" s="21"/>
    </row>
    <row r="212" spans="44:49" ht="15.75" customHeight="1" x14ac:dyDescent="0.25">
      <c r="AR212" s="21"/>
      <c r="AS212" s="21"/>
      <c r="AT212" s="21"/>
      <c r="AU212" s="21"/>
      <c r="AV212" s="21"/>
      <c r="AW212" s="21"/>
    </row>
    <row r="213" spans="44:49" ht="15.75" customHeight="1" x14ac:dyDescent="0.25">
      <c r="AR213" s="21"/>
      <c r="AS213" s="21"/>
      <c r="AT213" s="21"/>
      <c r="AU213" s="21"/>
      <c r="AV213" s="21"/>
      <c r="AW213" s="21"/>
    </row>
    <row r="214" spans="44:49" ht="15.75" customHeight="1" x14ac:dyDescent="0.25">
      <c r="AR214" s="21"/>
      <c r="AS214" s="21"/>
      <c r="AT214" s="21"/>
      <c r="AU214" s="21"/>
      <c r="AV214" s="21"/>
      <c r="AW214" s="21"/>
    </row>
    <row r="215" spans="44:49" ht="15.75" customHeight="1" x14ac:dyDescent="0.25">
      <c r="AR215" s="21"/>
      <c r="AS215" s="21"/>
      <c r="AT215" s="21"/>
      <c r="AU215" s="21"/>
      <c r="AV215" s="21"/>
      <c r="AW215" s="21"/>
    </row>
    <row r="216" spans="44:49" ht="15.75" customHeight="1" x14ac:dyDescent="0.25">
      <c r="AR216" s="21"/>
      <c r="AS216" s="21"/>
      <c r="AT216" s="21"/>
      <c r="AU216" s="21"/>
      <c r="AV216" s="21"/>
      <c r="AW216" s="21"/>
    </row>
    <row r="217" spans="44:49" ht="15.75" customHeight="1" x14ac:dyDescent="0.25">
      <c r="AR217" s="21"/>
      <c r="AS217" s="21"/>
      <c r="AT217" s="21"/>
      <c r="AU217" s="21"/>
      <c r="AV217" s="21"/>
      <c r="AW217" s="21"/>
    </row>
    <row r="218" spans="44:49" ht="15.75" customHeight="1" x14ac:dyDescent="0.25">
      <c r="AR218" s="21"/>
      <c r="AS218" s="21"/>
      <c r="AT218" s="21"/>
      <c r="AU218" s="21"/>
      <c r="AV218" s="21"/>
      <c r="AW218" s="21"/>
    </row>
    <row r="219" spans="44:49" ht="15.75" customHeight="1" x14ac:dyDescent="0.25">
      <c r="AR219" s="21"/>
      <c r="AS219" s="21"/>
      <c r="AT219" s="21"/>
      <c r="AU219" s="21"/>
      <c r="AV219" s="21"/>
      <c r="AW219" s="21"/>
    </row>
    <row r="220" spans="44:49" ht="15.75" customHeight="1" x14ac:dyDescent="0.25">
      <c r="AR220" s="21"/>
      <c r="AS220" s="21"/>
      <c r="AT220" s="21"/>
      <c r="AU220" s="21"/>
      <c r="AV220" s="21"/>
      <c r="AW220" s="21"/>
    </row>
    <row r="221" spans="44:49" ht="15.75" customHeight="1" x14ac:dyDescent="0.25">
      <c r="AR221" s="21"/>
      <c r="AS221" s="21"/>
      <c r="AT221" s="21"/>
      <c r="AU221" s="21"/>
      <c r="AV221" s="21"/>
      <c r="AW221" s="21"/>
    </row>
    <row r="222" spans="44:49" ht="15.75" customHeight="1" x14ac:dyDescent="0.25">
      <c r="AR222" s="21"/>
      <c r="AS222" s="21"/>
      <c r="AT222" s="21"/>
      <c r="AU222" s="21"/>
      <c r="AV222" s="21"/>
      <c r="AW222" s="21"/>
    </row>
    <row r="223" spans="44:49" ht="15.75" customHeight="1" x14ac:dyDescent="0.25">
      <c r="AR223" s="21"/>
      <c r="AS223" s="21"/>
      <c r="AT223" s="21"/>
      <c r="AU223" s="21"/>
      <c r="AV223" s="21"/>
      <c r="AW223" s="21"/>
    </row>
    <row r="224" spans="44:49" ht="15.75" customHeight="1" x14ac:dyDescent="0.25">
      <c r="AR224" s="21"/>
      <c r="AS224" s="21"/>
      <c r="AT224" s="21"/>
      <c r="AU224" s="21"/>
      <c r="AV224" s="21"/>
      <c r="AW224" s="21"/>
    </row>
    <row r="225" spans="44:49" ht="15.75" customHeight="1" x14ac:dyDescent="0.25">
      <c r="AR225" s="21"/>
      <c r="AS225" s="21"/>
      <c r="AT225" s="21"/>
      <c r="AU225" s="21"/>
      <c r="AV225" s="21"/>
      <c r="AW225" s="21"/>
    </row>
    <row r="226" spans="44:49" ht="15.75" customHeight="1" x14ac:dyDescent="0.25">
      <c r="AR226" s="21"/>
      <c r="AS226" s="21"/>
      <c r="AT226" s="21"/>
      <c r="AU226" s="21"/>
      <c r="AV226" s="21"/>
      <c r="AW226" s="21"/>
    </row>
    <row r="227" spans="44:49" ht="15.75" customHeight="1" x14ac:dyDescent="0.25">
      <c r="AR227" s="21"/>
      <c r="AS227" s="21"/>
      <c r="AT227" s="21"/>
      <c r="AU227" s="21"/>
      <c r="AV227" s="21"/>
      <c r="AW227" s="21"/>
    </row>
    <row r="228" spans="44:49" ht="15.75" customHeight="1" x14ac:dyDescent="0.25">
      <c r="AR228" s="21"/>
      <c r="AS228" s="21"/>
      <c r="AT228" s="21"/>
      <c r="AU228" s="21"/>
      <c r="AV228" s="21"/>
      <c r="AW228" s="21"/>
    </row>
    <row r="229" spans="44:49" ht="15.75" customHeight="1" x14ac:dyDescent="0.25">
      <c r="AR229" s="21"/>
      <c r="AS229" s="21"/>
      <c r="AT229" s="21"/>
      <c r="AU229" s="21"/>
      <c r="AV229" s="21"/>
      <c r="AW229" s="21"/>
    </row>
    <row r="230" spans="44:49" ht="15.75" customHeight="1" x14ac:dyDescent="0.25">
      <c r="AR230" s="21"/>
      <c r="AS230" s="21"/>
      <c r="AT230" s="21"/>
      <c r="AU230" s="21"/>
      <c r="AV230" s="21"/>
      <c r="AW230" s="21"/>
    </row>
    <row r="231" spans="44:49" ht="15.75" customHeight="1" x14ac:dyDescent="0.25">
      <c r="AR231" s="21"/>
      <c r="AS231" s="21"/>
      <c r="AT231" s="21"/>
      <c r="AU231" s="21"/>
      <c r="AV231" s="21"/>
      <c r="AW231" s="21"/>
    </row>
    <row r="232" spans="44:49" ht="15.75" customHeight="1" x14ac:dyDescent="0.25">
      <c r="AR232" s="21"/>
      <c r="AS232" s="21"/>
      <c r="AT232" s="21"/>
      <c r="AU232" s="21"/>
      <c r="AV232" s="21"/>
      <c r="AW232" s="21"/>
    </row>
    <row r="233" spans="44:49" ht="15.75" customHeight="1" x14ac:dyDescent="0.25">
      <c r="AR233" s="21"/>
      <c r="AS233" s="21"/>
      <c r="AT233" s="21"/>
      <c r="AU233" s="21"/>
      <c r="AV233" s="21"/>
      <c r="AW233" s="21"/>
    </row>
    <row r="234" spans="44:49" ht="15.75" customHeight="1" x14ac:dyDescent="0.25">
      <c r="AR234" s="21"/>
      <c r="AS234" s="21"/>
      <c r="AT234" s="21"/>
      <c r="AU234" s="21"/>
      <c r="AV234" s="21"/>
      <c r="AW234" s="21"/>
    </row>
    <row r="235" spans="44:49" ht="15.75" customHeight="1" x14ac:dyDescent="0.25">
      <c r="AR235" s="21"/>
      <c r="AS235" s="21"/>
      <c r="AT235" s="21"/>
      <c r="AU235" s="21"/>
      <c r="AV235" s="21"/>
      <c r="AW235" s="21"/>
    </row>
    <row r="236" spans="44:49" ht="15.75" customHeight="1" x14ac:dyDescent="0.25">
      <c r="AR236" s="21"/>
      <c r="AS236" s="21"/>
      <c r="AT236" s="21"/>
      <c r="AU236" s="21"/>
      <c r="AV236" s="21"/>
      <c r="AW236" s="21"/>
    </row>
    <row r="237" spans="44:49" ht="15.75" customHeight="1" x14ac:dyDescent="0.25">
      <c r="AR237" s="21"/>
      <c r="AS237" s="21"/>
      <c r="AT237" s="21"/>
      <c r="AU237" s="21"/>
      <c r="AV237" s="21"/>
      <c r="AW237" s="21"/>
    </row>
    <row r="238" spans="44:49" ht="15.75" customHeight="1" x14ac:dyDescent="0.25">
      <c r="AR238" s="21"/>
      <c r="AS238" s="21"/>
      <c r="AT238" s="21"/>
      <c r="AU238" s="21"/>
      <c r="AV238" s="21"/>
      <c r="AW238" s="21"/>
    </row>
    <row r="239" spans="44:49" ht="15.75" customHeight="1" x14ac:dyDescent="0.25">
      <c r="AR239" s="21"/>
      <c r="AS239" s="21"/>
      <c r="AT239" s="21"/>
      <c r="AU239" s="21"/>
      <c r="AV239" s="21"/>
      <c r="AW239" s="21"/>
    </row>
    <row r="240" spans="44:49" ht="15.75" customHeight="1" x14ac:dyDescent="0.25">
      <c r="AR240" s="21"/>
      <c r="AS240" s="21"/>
      <c r="AT240" s="21"/>
      <c r="AU240" s="21"/>
      <c r="AV240" s="21"/>
      <c r="AW240" s="21"/>
    </row>
    <row r="241" spans="44:49" ht="15.75" customHeight="1" x14ac:dyDescent="0.25">
      <c r="AR241" s="21"/>
      <c r="AS241" s="21"/>
      <c r="AT241" s="21"/>
      <c r="AU241" s="21"/>
      <c r="AV241" s="21"/>
      <c r="AW241" s="21"/>
    </row>
    <row r="242" spans="44:49" ht="15.75" customHeight="1" x14ac:dyDescent="0.25">
      <c r="AR242" s="21"/>
      <c r="AS242" s="21"/>
      <c r="AT242" s="21"/>
      <c r="AU242" s="21"/>
      <c r="AV242" s="21"/>
      <c r="AW242" s="21"/>
    </row>
    <row r="243" spans="44:49" ht="15.75" customHeight="1" x14ac:dyDescent="0.25">
      <c r="AR243" s="21"/>
      <c r="AS243" s="21"/>
      <c r="AT243" s="21"/>
      <c r="AU243" s="21"/>
      <c r="AV243" s="21"/>
      <c r="AW243" s="21"/>
    </row>
    <row r="244" spans="44:49" ht="15.75" customHeight="1" x14ac:dyDescent="0.25">
      <c r="AR244" s="21"/>
      <c r="AS244" s="21"/>
      <c r="AT244" s="21"/>
      <c r="AU244" s="21"/>
      <c r="AV244" s="21"/>
      <c r="AW244" s="21"/>
    </row>
    <row r="245" spans="44:49" ht="15.75" customHeight="1" x14ac:dyDescent="0.25">
      <c r="AR245" s="21"/>
      <c r="AS245" s="21"/>
      <c r="AT245" s="21"/>
      <c r="AU245" s="21"/>
      <c r="AV245" s="21"/>
      <c r="AW245" s="21"/>
    </row>
    <row r="246" spans="44:49" ht="15.75" customHeight="1" x14ac:dyDescent="0.25">
      <c r="AR246" s="21"/>
      <c r="AS246" s="21"/>
      <c r="AT246" s="21"/>
      <c r="AU246" s="21"/>
      <c r="AV246" s="21"/>
      <c r="AW246" s="21"/>
    </row>
    <row r="247" spans="44:49" ht="15.75" customHeight="1" x14ac:dyDescent="0.25">
      <c r="AR247" s="21"/>
      <c r="AS247" s="21"/>
      <c r="AT247" s="21"/>
      <c r="AU247" s="21"/>
      <c r="AV247" s="21"/>
      <c r="AW247" s="21"/>
    </row>
    <row r="248" spans="44:49" ht="15.75" customHeight="1" x14ac:dyDescent="0.25">
      <c r="AR248" s="21"/>
      <c r="AS248" s="21"/>
      <c r="AT248" s="21"/>
      <c r="AU248" s="21"/>
      <c r="AV248" s="21"/>
      <c r="AW248" s="21"/>
    </row>
    <row r="249" spans="44:49" ht="15.75" customHeight="1" x14ac:dyDescent="0.25">
      <c r="AR249" s="21"/>
      <c r="AS249" s="21"/>
      <c r="AT249" s="21"/>
      <c r="AU249" s="21"/>
      <c r="AV249" s="21"/>
      <c r="AW249" s="21"/>
    </row>
    <row r="250" spans="44:49" ht="15.75" customHeight="1" x14ac:dyDescent="0.25">
      <c r="AR250" s="21"/>
      <c r="AS250" s="21"/>
      <c r="AT250" s="21"/>
      <c r="AU250" s="21"/>
      <c r="AV250" s="21"/>
      <c r="AW250" s="21"/>
    </row>
    <row r="251" spans="44:49" ht="15.75" customHeight="1" x14ac:dyDescent="0.25">
      <c r="AR251" s="21"/>
      <c r="AS251" s="21"/>
      <c r="AT251" s="21"/>
      <c r="AU251" s="21"/>
      <c r="AV251" s="21"/>
      <c r="AW251" s="21"/>
    </row>
    <row r="252" spans="44:49" ht="15.75" customHeight="1" x14ac:dyDescent="0.25">
      <c r="AR252" s="21"/>
      <c r="AS252" s="21"/>
      <c r="AT252" s="21"/>
      <c r="AU252" s="21"/>
      <c r="AV252" s="21"/>
      <c r="AW252" s="21"/>
    </row>
    <row r="253" spans="44:49" ht="15.75" customHeight="1" x14ac:dyDescent="0.25">
      <c r="AR253" s="21"/>
      <c r="AS253" s="21"/>
      <c r="AT253" s="21"/>
      <c r="AU253" s="21"/>
      <c r="AV253" s="21"/>
      <c r="AW253" s="21"/>
    </row>
    <row r="254" spans="44:49" ht="15.75" customHeight="1" x14ac:dyDescent="0.25">
      <c r="AR254" s="21"/>
      <c r="AS254" s="21"/>
      <c r="AT254" s="21"/>
      <c r="AU254" s="21"/>
      <c r="AV254" s="21"/>
      <c r="AW254" s="21"/>
    </row>
    <row r="255" spans="44:49" ht="15.75" customHeight="1" x14ac:dyDescent="0.25">
      <c r="AR255" s="21"/>
      <c r="AS255" s="21"/>
      <c r="AT255" s="21"/>
      <c r="AU255" s="21"/>
      <c r="AV255" s="21"/>
      <c r="AW255" s="21"/>
    </row>
    <row r="256" spans="44:49" ht="15.75" customHeight="1" x14ac:dyDescent="0.25">
      <c r="AR256" s="21"/>
      <c r="AS256" s="21"/>
      <c r="AT256" s="21"/>
      <c r="AU256" s="21"/>
      <c r="AV256" s="21"/>
      <c r="AW256" s="21"/>
    </row>
    <row r="257" spans="44:49" ht="15.75" customHeight="1" x14ac:dyDescent="0.25">
      <c r="AR257" s="21"/>
      <c r="AS257" s="21"/>
      <c r="AT257" s="21"/>
      <c r="AU257" s="21"/>
      <c r="AV257" s="21"/>
      <c r="AW257" s="21"/>
    </row>
    <row r="258" spans="44:49" ht="15.75" customHeight="1" x14ac:dyDescent="0.25">
      <c r="AR258" s="21"/>
      <c r="AS258" s="21"/>
      <c r="AT258" s="21"/>
      <c r="AU258" s="21"/>
      <c r="AV258" s="21"/>
      <c r="AW258" s="21"/>
    </row>
    <row r="259" spans="44:49" ht="15.75" customHeight="1" x14ac:dyDescent="0.25">
      <c r="AR259" s="21"/>
      <c r="AS259" s="21"/>
      <c r="AT259" s="21"/>
      <c r="AU259" s="21"/>
      <c r="AV259" s="21"/>
      <c r="AW259" s="21"/>
    </row>
    <row r="260" spans="44:49" ht="15.75" customHeight="1" x14ac:dyDescent="0.25">
      <c r="AR260" s="21"/>
      <c r="AS260" s="21"/>
      <c r="AT260" s="21"/>
      <c r="AU260" s="21"/>
      <c r="AV260" s="21"/>
      <c r="AW260" s="21"/>
    </row>
    <row r="261" spans="44:49" ht="15.75" customHeight="1" x14ac:dyDescent="0.25">
      <c r="AR261" s="21"/>
      <c r="AS261" s="21"/>
      <c r="AT261" s="21"/>
      <c r="AU261" s="21"/>
      <c r="AV261" s="21"/>
      <c r="AW261" s="21"/>
    </row>
    <row r="262" spans="44:49" ht="15.75" customHeight="1" x14ac:dyDescent="0.25">
      <c r="AR262" s="21"/>
      <c r="AS262" s="21"/>
      <c r="AT262" s="21"/>
      <c r="AU262" s="21"/>
      <c r="AV262" s="21"/>
      <c r="AW262" s="21"/>
    </row>
    <row r="263" spans="44:49" ht="15.75" customHeight="1" x14ac:dyDescent="0.25">
      <c r="AR263" s="21"/>
      <c r="AS263" s="21"/>
      <c r="AT263" s="21"/>
      <c r="AU263" s="21"/>
      <c r="AV263" s="21"/>
      <c r="AW263" s="21"/>
    </row>
    <row r="264" spans="44:49" ht="15.75" customHeight="1" x14ac:dyDescent="0.25">
      <c r="AR264" s="21"/>
      <c r="AS264" s="21"/>
      <c r="AT264" s="21"/>
      <c r="AU264" s="21"/>
      <c r="AV264" s="21"/>
      <c r="AW264" s="21"/>
    </row>
    <row r="265" spans="44:49" ht="15.75" customHeight="1" x14ac:dyDescent="0.25">
      <c r="AR265" s="21"/>
      <c r="AS265" s="21"/>
      <c r="AT265" s="21"/>
      <c r="AU265" s="21"/>
      <c r="AV265" s="21"/>
      <c r="AW265" s="21"/>
    </row>
    <row r="266" spans="44:49" ht="15.75" customHeight="1" x14ac:dyDescent="0.25">
      <c r="AR266" s="21"/>
      <c r="AS266" s="21"/>
      <c r="AT266" s="21"/>
      <c r="AU266" s="21"/>
      <c r="AV266" s="21"/>
      <c r="AW266" s="21"/>
    </row>
    <row r="267" spans="44:49" ht="15.75" customHeight="1" x14ac:dyDescent="0.25">
      <c r="AR267" s="21"/>
      <c r="AS267" s="21"/>
      <c r="AT267" s="21"/>
      <c r="AU267" s="21"/>
      <c r="AV267" s="21"/>
      <c r="AW267" s="21"/>
    </row>
    <row r="268" spans="44:49" ht="15.75" customHeight="1" x14ac:dyDescent="0.25">
      <c r="AR268" s="21"/>
      <c r="AS268" s="21"/>
      <c r="AT268" s="21"/>
      <c r="AU268" s="21"/>
      <c r="AV268" s="21"/>
      <c r="AW268" s="21"/>
    </row>
    <row r="269" spans="44:49" ht="15.75" customHeight="1" x14ac:dyDescent="0.25">
      <c r="AR269" s="21"/>
      <c r="AS269" s="21"/>
      <c r="AT269" s="21"/>
      <c r="AU269" s="21"/>
      <c r="AV269" s="21"/>
      <c r="AW269" s="21"/>
    </row>
    <row r="270" spans="44:49" ht="15.75" customHeight="1" x14ac:dyDescent="0.25">
      <c r="AR270" s="21"/>
      <c r="AS270" s="21"/>
      <c r="AT270" s="21"/>
      <c r="AU270" s="21"/>
      <c r="AV270" s="21"/>
      <c r="AW270" s="21"/>
    </row>
    <row r="271" spans="44:49" ht="15.75" customHeight="1" x14ac:dyDescent="0.25">
      <c r="AR271" s="21"/>
      <c r="AS271" s="21"/>
      <c r="AT271" s="21"/>
      <c r="AU271" s="21"/>
      <c r="AV271" s="21"/>
      <c r="AW271" s="21"/>
    </row>
    <row r="272" spans="44:49" ht="15.75" customHeight="1" x14ac:dyDescent="0.25">
      <c r="AR272" s="21"/>
      <c r="AS272" s="21"/>
      <c r="AT272" s="21"/>
      <c r="AU272" s="21"/>
      <c r="AV272" s="21"/>
      <c r="AW272" s="21"/>
    </row>
    <row r="273" spans="44:49" ht="15.75" customHeight="1" x14ac:dyDescent="0.25">
      <c r="AR273" s="21"/>
      <c r="AS273" s="21"/>
      <c r="AT273" s="21"/>
      <c r="AU273" s="21"/>
      <c r="AV273" s="21"/>
      <c r="AW273" s="21"/>
    </row>
    <row r="274" spans="44:49" ht="15.75" customHeight="1" x14ac:dyDescent="0.25">
      <c r="AR274" s="21"/>
      <c r="AS274" s="21"/>
      <c r="AT274" s="21"/>
      <c r="AU274" s="21"/>
      <c r="AV274" s="21"/>
      <c r="AW274" s="21"/>
    </row>
    <row r="275" spans="44:49" ht="15.75" customHeight="1" x14ac:dyDescent="0.25">
      <c r="AR275" s="21"/>
      <c r="AS275" s="21"/>
      <c r="AT275" s="21"/>
      <c r="AU275" s="21"/>
      <c r="AV275" s="21"/>
      <c r="AW275" s="21"/>
    </row>
    <row r="276" spans="44:49" ht="15.75" customHeight="1" x14ac:dyDescent="0.25">
      <c r="AR276" s="21"/>
      <c r="AS276" s="21"/>
      <c r="AT276" s="21"/>
      <c r="AU276" s="21"/>
      <c r="AV276" s="21"/>
      <c r="AW276" s="21"/>
    </row>
    <row r="277" spans="44:49" ht="15.75" customHeight="1" x14ac:dyDescent="0.25">
      <c r="AR277" s="21"/>
      <c r="AS277" s="21"/>
      <c r="AT277" s="21"/>
      <c r="AU277" s="21"/>
      <c r="AV277" s="21"/>
      <c r="AW277" s="21"/>
    </row>
    <row r="278" spans="44:49" ht="15.75" customHeight="1" x14ac:dyDescent="0.25">
      <c r="AR278" s="21"/>
      <c r="AS278" s="21"/>
      <c r="AT278" s="21"/>
      <c r="AU278" s="21"/>
      <c r="AV278" s="21"/>
      <c r="AW278" s="21"/>
    </row>
    <row r="279" spans="44:49" ht="15.75" customHeight="1" x14ac:dyDescent="0.25">
      <c r="AR279" s="21"/>
      <c r="AS279" s="21"/>
      <c r="AT279" s="21"/>
      <c r="AU279" s="21"/>
      <c r="AV279" s="21"/>
      <c r="AW279" s="21"/>
    </row>
    <row r="280" spans="44:49" ht="15.75" customHeight="1" x14ac:dyDescent="0.25">
      <c r="AR280" s="21"/>
      <c r="AS280" s="21"/>
      <c r="AT280" s="21"/>
      <c r="AU280" s="21"/>
      <c r="AV280" s="21"/>
      <c r="AW280" s="21"/>
    </row>
    <row r="281" spans="44:49" ht="15.75" customHeight="1" x14ac:dyDescent="0.25">
      <c r="AR281" s="21"/>
      <c r="AS281" s="21"/>
      <c r="AT281" s="21"/>
      <c r="AU281" s="21"/>
      <c r="AV281" s="21"/>
      <c r="AW281" s="21"/>
    </row>
    <row r="282" spans="44:49" ht="15.75" customHeight="1" x14ac:dyDescent="0.25">
      <c r="AR282" s="21"/>
      <c r="AS282" s="21"/>
      <c r="AT282" s="21"/>
      <c r="AU282" s="21"/>
      <c r="AV282" s="21"/>
      <c r="AW282" s="21"/>
    </row>
    <row r="283" spans="44:49" ht="15.75" customHeight="1" x14ac:dyDescent="0.25">
      <c r="AR283" s="21"/>
      <c r="AS283" s="21"/>
      <c r="AT283" s="21"/>
      <c r="AU283" s="21"/>
      <c r="AV283" s="21"/>
      <c r="AW283" s="21"/>
    </row>
    <row r="284" spans="44:49" ht="15.75" customHeight="1" x14ac:dyDescent="0.25">
      <c r="AR284" s="21"/>
      <c r="AS284" s="21"/>
      <c r="AT284" s="21"/>
      <c r="AU284" s="21"/>
      <c r="AV284" s="21"/>
      <c r="AW284" s="21"/>
    </row>
    <row r="285" spans="44:49" ht="15.75" customHeight="1" x14ac:dyDescent="0.25">
      <c r="AR285" s="21"/>
      <c r="AS285" s="21"/>
      <c r="AT285" s="21"/>
      <c r="AU285" s="21"/>
      <c r="AV285" s="21"/>
      <c r="AW285" s="21"/>
    </row>
    <row r="286" spans="44:49" ht="15.75" customHeight="1" x14ac:dyDescent="0.25">
      <c r="AR286" s="21"/>
      <c r="AS286" s="21"/>
      <c r="AT286" s="21"/>
      <c r="AU286" s="21"/>
      <c r="AV286" s="21"/>
      <c r="AW286" s="21"/>
    </row>
    <row r="287" spans="44:49" ht="15.75" customHeight="1" x14ac:dyDescent="0.25">
      <c r="AR287" s="21"/>
      <c r="AS287" s="21"/>
      <c r="AT287" s="21"/>
      <c r="AU287" s="21"/>
      <c r="AV287" s="21"/>
      <c r="AW287" s="21"/>
    </row>
    <row r="288" spans="44:49" ht="15.75" customHeight="1" x14ac:dyDescent="0.25">
      <c r="AR288" s="21"/>
      <c r="AS288" s="21"/>
      <c r="AT288" s="21"/>
      <c r="AU288" s="21"/>
      <c r="AV288" s="21"/>
      <c r="AW288" s="21"/>
    </row>
    <row r="289" spans="44:49" ht="15.75" customHeight="1" x14ac:dyDescent="0.25">
      <c r="AR289" s="21"/>
      <c r="AS289" s="21"/>
      <c r="AT289" s="21"/>
      <c r="AU289" s="21"/>
      <c r="AV289" s="21"/>
      <c r="AW289" s="21"/>
    </row>
    <row r="290" spans="44:49" ht="15.75" customHeight="1" x14ac:dyDescent="0.25">
      <c r="AR290" s="21"/>
      <c r="AS290" s="21"/>
      <c r="AT290" s="21"/>
      <c r="AU290" s="21"/>
      <c r="AV290" s="21"/>
      <c r="AW290" s="21"/>
    </row>
    <row r="291" spans="44:49" ht="15.75" customHeight="1" x14ac:dyDescent="0.25">
      <c r="AR291" s="21"/>
      <c r="AS291" s="21"/>
      <c r="AT291" s="21"/>
      <c r="AU291" s="21"/>
      <c r="AV291" s="21"/>
      <c r="AW291" s="21"/>
    </row>
    <row r="292" spans="44:49" ht="15.75" customHeight="1" x14ac:dyDescent="0.25">
      <c r="AR292" s="21"/>
      <c r="AS292" s="21"/>
      <c r="AT292" s="21"/>
      <c r="AU292" s="21"/>
      <c r="AV292" s="21"/>
      <c r="AW292" s="21"/>
    </row>
    <row r="293" spans="44:49" ht="15.75" customHeight="1" x14ac:dyDescent="0.25">
      <c r="AR293" s="21"/>
      <c r="AS293" s="21"/>
      <c r="AT293" s="21"/>
      <c r="AU293" s="21"/>
      <c r="AV293" s="21"/>
      <c r="AW293" s="21"/>
    </row>
    <row r="294" spans="44:49" ht="15.75" customHeight="1" x14ac:dyDescent="0.25">
      <c r="AR294" s="21"/>
      <c r="AS294" s="21"/>
      <c r="AT294" s="21"/>
      <c r="AU294" s="21"/>
      <c r="AV294" s="21"/>
      <c r="AW294" s="21"/>
    </row>
    <row r="295" spans="44:49" ht="15.75" customHeight="1" x14ac:dyDescent="0.25">
      <c r="AR295" s="21"/>
      <c r="AS295" s="21"/>
      <c r="AT295" s="21"/>
      <c r="AU295" s="21"/>
      <c r="AV295" s="21"/>
      <c r="AW295" s="21"/>
    </row>
    <row r="296" spans="44:49" ht="15.75" customHeight="1" x14ac:dyDescent="0.25">
      <c r="AR296" s="21"/>
      <c r="AS296" s="21"/>
      <c r="AT296" s="21"/>
      <c r="AU296" s="21"/>
      <c r="AV296" s="21"/>
      <c r="AW296" s="21"/>
    </row>
    <row r="297" spans="44:49" ht="15.75" customHeight="1" x14ac:dyDescent="0.25">
      <c r="AR297" s="21"/>
      <c r="AS297" s="21"/>
      <c r="AT297" s="21"/>
      <c r="AU297" s="21"/>
      <c r="AV297" s="21"/>
      <c r="AW297" s="21"/>
    </row>
    <row r="298" spans="44:49" ht="15.75" customHeight="1" x14ac:dyDescent="0.25">
      <c r="AR298" s="21"/>
      <c r="AS298" s="21"/>
      <c r="AT298" s="21"/>
      <c r="AU298" s="21"/>
      <c r="AV298" s="21"/>
      <c r="AW298" s="21"/>
    </row>
    <row r="299" spans="44:49" ht="15.75" customHeight="1" x14ac:dyDescent="0.25">
      <c r="AR299" s="21"/>
      <c r="AS299" s="21"/>
      <c r="AT299" s="21"/>
      <c r="AU299" s="21"/>
      <c r="AV299" s="21"/>
      <c r="AW299" s="21"/>
    </row>
    <row r="300" spans="44:49" ht="15.75" customHeight="1" x14ac:dyDescent="0.25">
      <c r="AR300" s="21"/>
      <c r="AS300" s="21"/>
      <c r="AT300" s="21"/>
      <c r="AU300" s="21"/>
      <c r="AV300" s="21"/>
      <c r="AW300" s="21"/>
    </row>
    <row r="301" spans="44:49" ht="15.75" customHeight="1" x14ac:dyDescent="0.25">
      <c r="AR301" s="21"/>
      <c r="AS301" s="21"/>
      <c r="AT301" s="21"/>
      <c r="AU301" s="21"/>
      <c r="AV301" s="21"/>
      <c r="AW301" s="21"/>
    </row>
    <row r="302" spans="44:49" ht="15.75" customHeight="1" x14ac:dyDescent="0.25">
      <c r="AR302" s="21"/>
      <c r="AS302" s="21"/>
      <c r="AT302" s="21"/>
      <c r="AU302" s="21"/>
      <c r="AV302" s="21"/>
      <c r="AW302" s="21"/>
    </row>
    <row r="303" spans="44:49" ht="15.75" customHeight="1" x14ac:dyDescent="0.25">
      <c r="AR303" s="21"/>
      <c r="AS303" s="21"/>
      <c r="AT303" s="21"/>
      <c r="AU303" s="21"/>
      <c r="AV303" s="21"/>
      <c r="AW303" s="21"/>
    </row>
    <row r="304" spans="44:49" ht="15.75" customHeight="1" x14ac:dyDescent="0.25">
      <c r="AR304" s="21"/>
      <c r="AS304" s="21"/>
      <c r="AT304" s="21"/>
      <c r="AU304" s="21"/>
      <c r="AV304" s="21"/>
      <c r="AW304" s="21"/>
    </row>
    <row r="305" spans="44:49" ht="15.75" customHeight="1" x14ac:dyDescent="0.25">
      <c r="AR305" s="21"/>
      <c r="AS305" s="21"/>
      <c r="AT305" s="21"/>
      <c r="AU305" s="21"/>
      <c r="AV305" s="21"/>
      <c r="AW305" s="21"/>
    </row>
    <row r="306" spans="44:49" ht="15.75" customHeight="1" x14ac:dyDescent="0.25">
      <c r="AR306" s="21"/>
      <c r="AS306" s="21"/>
      <c r="AT306" s="21"/>
      <c r="AU306" s="21"/>
      <c r="AV306" s="21"/>
      <c r="AW306" s="21"/>
    </row>
    <row r="307" spans="44:49" ht="15.75" customHeight="1" x14ac:dyDescent="0.25">
      <c r="AR307" s="21"/>
      <c r="AS307" s="21"/>
      <c r="AT307" s="21"/>
      <c r="AU307" s="21"/>
      <c r="AV307" s="21"/>
      <c r="AW307" s="21"/>
    </row>
    <row r="308" spans="44:49" ht="15.75" customHeight="1" x14ac:dyDescent="0.25">
      <c r="AR308" s="21"/>
      <c r="AS308" s="21"/>
      <c r="AT308" s="21"/>
      <c r="AU308" s="21"/>
      <c r="AV308" s="21"/>
      <c r="AW308" s="21"/>
    </row>
    <row r="309" spans="44:49" ht="15.75" customHeight="1" x14ac:dyDescent="0.25">
      <c r="AR309" s="21"/>
      <c r="AS309" s="21"/>
      <c r="AT309" s="21"/>
      <c r="AU309" s="21"/>
      <c r="AV309" s="21"/>
      <c r="AW309" s="21"/>
    </row>
    <row r="310" spans="44:49" ht="15.75" customHeight="1" x14ac:dyDescent="0.25">
      <c r="AR310" s="21"/>
      <c r="AS310" s="21"/>
      <c r="AT310" s="21"/>
      <c r="AU310" s="21"/>
      <c r="AV310" s="21"/>
      <c r="AW310" s="21"/>
    </row>
    <row r="311" spans="44:49" ht="15.75" customHeight="1" x14ac:dyDescent="0.25">
      <c r="AR311" s="21"/>
      <c r="AS311" s="21"/>
      <c r="AT311" s="21"/>
      <c r="AU311" s="21"/>
      <c r="AV311" s="21"/>
      <c r="AW311" s="21"/>
    </row>
    <row r="312" spans="44:49" ht="15.75" customHeight="1" x14ac:dyDescent="0.25">
      <c r="AR312" s="21"/>
      <c r="AS312" s="21"/>
      <c r="AT312" s="21"/>
      <c r="AU312" s="21"/>
      <c r="AV312" s="21"/>
      <c r="AW312" s="21"/>
    </row>
    <row r="313" spans="44:49" ht="15.75" customHeight="1" x14ac:dyDescent="0.25">
      <c r="AR313" s="21"/>
      <c r="AS313" s="21"/>
      <c r="AT313" s="21"/>
      <c r="AU313" s="21"/>
      <c r="AV313" s="21"/>
      <c r="AW313" s="21"/>
    </row>
    <row r="314" spans="44:49" ht="15.75" customHeight="1" x14ac:dyDescent="0.25">
      <c r="AR314" s="21"/>
      <c r="AS314" s="21"/>
      <c r="AT314" s="21"/>
      <c r="AU314" s="21"/>
      <c r="AV314" s="21"/>
      <c r="AW314" s="21"/>
    </row>
    <row r="315" spans="44:49" ht="15.75" customHeight="1" x14ac:dyDescent="0.25">
      <c r="AR315" s="21"/>
      <c r="AS315" s="21"/>
      <c r="AT315" s="21"/>
      <c r="AU315" s="21"/>
      <c r="AV315" s="21"/>
      <c r="AW315" s="21"/>
    </row>
    <row r="316" spans="44:49" ht="15.75" customHeight="1" x14ac:dyDescent="0.25">
      <c r="AR316" s="21"/>
      <c r="AS316" s="21"/>
      <c r="AT316" s="21"/>
      <c r="AU316" s="21"/>
      <c r="AV316" s="21"/>
      <c r="AW316" s="21"/>
    </row>
    <row r="317" spans="44:49" ht="15.75" customHeight="1" x14ac:dyDescent="0.25">
      <c r="AR317" s="21"/>
      <c r="AS317" s="21"/>
      <c r="AT317" s="21"/>
      <c r="AU317" s="21"/>
      <c r="AV317" s="21"/>
      <c r="AW317" s="21"/>
    </row>
    <row r="318" spans="44:49" ht="15.75" customHeight="1" x14ac:dyDescent="0.25">
      <c r="AR318" s="21"/>
      <c r="AS318" s="21"/>
      <c r="AT318" s="21"/>
      <c r="AU318" s="21"/>
      <c r="AV318" s="21"/>
      <c r="AW318" s="21"/>
    </row>
    <row r="319" spans="44:49" ht="15.75" customHeight="1" x14ac:dyDescent="0.25">
      <c r="AR319" s="21"/>
      <c r="AS319" s="21"/>
      <c r="AT319" s="21"/>
      <c r="AU319" s="21"/>
      <c r="AV319" s="21"/>
      <c r="AW319" s="21"/>
    </row>
    <row r="320" spans="44:49" ht="15.75" customHeight="1" x14ac:dyDescent="0.25">
      <c r="AR320" s="21"/>
      <c r="AS320" s="21"/>
      <c r="AT320" s="21"/>
      <c r="AU320" s="21"/>
      <c r="AV320" s="21"/>
      <c r="AW320" s="21"/>
    </row>
    <row r="321" spans="44:49" ht="15.75" customHeight="1" x14ac:dyDescent="0.25">
      <c r="AR321" s="21"/>
      <c r="AS321" s="21"/>
      <c r="AT321" s="21"/>
      <c r="AU321" s="21"/>
      <c r="AV321" s="21"/>
      <c r="AW321" s="21"/>
    </row>
    <row r="322" spans="44:49" ht="15.75" customHeight="1" x14ac:dyDescent="0.25">
      <c r="AR322" s="21"/>
      <c r="AS322" s="21"/>
      <c r="AT322" s="21"/>
      <c r="AU322" s="21"/>
      <c r="AV322" s="21"/>
      <c r="AW322" s="21"/>
    </row>
    <row r="323" spans="44:49" ht="15.75" customHeight="1" x14ac:dyDescent="0.25">
      <c r="AR323" s="21"/>
      <c r="AS323" s="21"/>
      <c r="AT323" s="21"/>
      <c r="AU323" s="21"/>
      <c r="AV323" s="21"/>
      <c r="AW323" s="21"/>
    </row>
    <row r="324" spans="44:49" ht="15.75" customHeight="1" x14ac:dyDescent="0.25">
      <c r="AR324" s="21"/>
      <c r="AS324" s="21"/>
      <c r="AT324" s="21"/>
      <c r="AU324" s="21"/>
      <c r="AV324" s="21"/>
      <c r="AW324" s="21"/>
    </row>
    <row r="325" spans="44:49" ht="15.75" customHeight="1" x14ac:dyDescent="0.25">
      <c r="AR325" s="21"/>
      <c r="AS325" s="21"/>
      <c r="AT325" s="21"/>
      <c r="AU325" s="21"/>
      <c r="AV325" s="21"/>
      <c r="AW325" s="21"/>
    </row>
    <row r="326" spans="44:49" ht="15.75" customHeight="1" x14ac:dyDescent="0.25">
      <c r="AR326" s="21"/>
      <c r="AS326" s="21"/>
      <c r="AT326" s="21"/>
      <c r="AU326" s="21"/>
      <c r="AV326" s="21"/>
      <c r="AW326" s="21"/>
    </row>
    <row r="327" spans="44:49" ht="15.75" customHeight="1" x14ac:dyDescent="0.25">
      <c r="AR327" s="21"/>
      <c r="AS327" s="21"/>
      <c r="AT327" s="21"/>
      <c r="AU327" s="21"/>
      <c r="AV327" s="21"/>
      <c r="AW327" s="21"/>
    </row>
    <row r="328" spans="44:49" ht="15.75" customHeight="1" x14ac:dyDescent="0.25">
      <c r="AR328" s="21"/>
      <c r="AS328" s="21"/>
      <c r="AT328" s="21"/>
      <c r="AU328" s="21"/>
      <c r="AV328" s="21"/>
      <c r="AW328" s="21"/>
    </row>
    <row r="329" spans="44:49" ht="15.75" customHeight="1" x14ac:dyDescent="0.25">
      <c r="AR329" s="21"/>
      <c r="AS329" s="21"/>
      <c r="AT329" s="21"/>
      <c r="AU329" s="21"/>
      <c r="AV329" s="21"/>
      <c r="AW329" s="21"/>
    </row>
    <row r="330" spans="44:49" ht="15.75" customHeight="1" x14ac:dyDescent="0.25">
      <c r="AR330" s="21"/>
      <c r="AS330" s="21"/>
      <c r="AT330" s="21"/>
      <c r="AU330" s="21"/>
      <c r="AV330" s="21"/>
      <c r="AW330" s="21"/>
    </row>
    <row r="331" spans="44:49" ht="15.75" customHeight="1" x14ac:dyDescent="0.25">
      <c r="AR331" s="21"/>
      <c r="AS331" s="21"/>
      <c r="AT331" s="21"/>
      <c r="AU331" s="21"/>
      <c r="AV331" s="21"/>
      <c r="AW331" s="21"/>
    </row>
    <row r="332" spans="44:49" ht="15.75" customHeight="1" x14ac:dyDescent="0.25">
      <c r="AR332" s="21"/>
      <c r="AS332" s="21"/>
      <c r="AT332" s="21"/>
      <c r="AU332" s="21"/>
      <c r="AV332" s="21"/>
      <c r="AW332" s="21"/>
    </row>
    <row r="333" spans="44:49" ht="15.75" customHeight="1" x14ac:dyDescent="0.25">
      <c r="AR333" s="21"/>
      <c r="AS333" s="21"/>
      <c r="AT333" s="21"/>
      <c r="AU333" s="21"/>
      <c r="AV333" s="21"/>
      <c r="AW333" s="21"/>
    </row>
    <row r="334" spans="44:49" ht="15.75" customHeight="1" x14ac:dyDescent="0.25">
      <c r="AR334" s="21"/>
      <c r="AS334" s="21"/>
      <c r="AT334" s="21"/>
      <c r="AU334" s="21"/>
      <c r="AV334" s="21"/>
      <c r="AW334" s="21"/>
    </row>
    <row r="335" spans="44:49" ht="15.75" customHeight="1" x14ac:dyDescent="0.25">
      <c r="AR335" s="21"/>
      <c r="AS335" s="21"/>
      <c r="AT335" s="21"/>
      <c r="AU335" s="21"/>
      <c r="AV335" s="21"/>
      <c r="AW335" s="21"/>
    </row>
    <row r="336" spans="44:49" ht="15.75" customHeight="1" x14ac:dyDescent="0.25">
      <c r="AR336" s="21"/>
      <c r="AS336" s="21"/>
      <c r="AT336" s="21"/>
      <c r="AU336" s="21"/>
      <c r="AV336" s="21"/>
      <c r="AW336" s="21"/>
    </row>
    <row r="337" spans="44:49" ht="15.75" customHeight="1" x14ac:dyDescent="0.25">
      <c r="AR337" s="21"/>
      <c r="AS337" s="21"/>
      <c r="AT337" s="21"/>
      <c r="AU337" s="21"/>
      <c r="AV337" s="21"/>
      <c r="AW337" s="21"/>
    </row>
    <row r="338" spans="44:49" ht="15.75" customHeight="1" x14ac:dyDescent="0.25">
      <c r="AR338" s="21"/>
      <c r="AS338" s="21"/>
      <c r="AT338" s="21"/>
      <c r="AU338" s="21"/>
      <c r="AV338" s="21"/>
      <c r="AW338" s="21"/>
    </row>
    <row r="339" spans="44:49" ht="15.75" customHeight="1" x14ac:dyDescent="0.25">
      <c r="AR339" s="21"/>
      <c r="AS339" s="21"/>
      <c r="AT339" s="21"/>
      <c r="AU339" s="21"/>
      <c r="AV339" s="21"/>
      <c r="AW339" s="21"/>
    </row>
    <row r="340" spans="44:49" ht="15.75" customHeight="1" x14ac:dyDescent="0.25">
      <c r="AR340" s="21"/>
      <c r="AS340" s="21"/>
      <c r="AT340" s="21"/>
      <c r="AU340" s="21"/>
      <c r="AV340" s="21"/>
      <c r="AW340" s="21"/>
    </row>
    <row r="341" spans="44:49" ht="15.75" customHeight="1" x14ac:dyDescent="0.25">
      <c r="AR341" s="21"/>
      <c r="AS341" s="21"/>
      <c r="AT341" s="21"/>
      <c r="AU341" s="21"/>
      <c r="AV341" s="21"/>
      <c r="AW341" s="21"/>
    </row>
    <row r="342" spans="44:49" ht="15.75" customHeight="1" x14ac:dyDescent="0.25">
      <c r="AR342" s="21"/>
      <c r="AS342" s="21"/>
      <c r="AT342" s="21"/>
      <c r="AU342" s="21"/>
      <c r="AV342" s="21"/>
      <c r="AW342" s="21"/>
    </row>
    <row r="343" spans="44:49" ht="15.75" customHeight="1" x14ac:dyDescent="0.25">
      <c r="AR343" s="21"/>
      <c r="AS343" s="21"/>
      <c r="AT343" s="21"/>
      <c r="AU343" s="21"/>
      <c r="AV343" s="21"/>
      <c r="AW343" s="21"/>
    </row>
    <row r="344" spans="44:49" ht="15.75" customHeight="1" x14ac:dyDescent="0.25">
      <c r="AR344" s="21"/>
      <c r="AS344" s="21"/>
      <c r="AT344" s="21"/>
      <c r="AU344" s="21"/>
      <c r="AV344" s="21"/>
      <c r="AW344" s="21"/>
    </row>
    <row r="345" spans="44:49" ht="15.75" customHeight="1" x14ac:dyDescent="0.25">
      <c r="AR345" s="21"/>
      <c r="AS345" s="21"/>
      <c r="AT345" s="21"/>
      <c r="AU345" s="21"/>
      <c r="AV345" s="21"/>
      <c r="AW345" s="21"/>
    </row>
    <row r="346" spans="44:49" ht="15.75" customHeight="1" x14ac:dyDescent="0.25">
      <c r="AR346" s="21"/>
      <c r="AS346" s="21"/>
      <c r="AT346" s="21"/>
      <c r="AU346" s="21"/>
      <c r="AV346" s="21"/>
      <c r="AW346" s="21"/>
    </row>
    <row r="347" spans="44:49" ht="15.75" customHeight="1" x14ac:dyDescent="0.25">
      <c r="AR347" s="21"/>
      <c r="AS347" s="21"/>
      <c r="AT347" s="21"/>
      <c r="AU347" s="21"/>
      <c r="AV347" s="21"/>
      <c r="AW347" s="21"/>
    </row>
    <row r="348" spans="44:49" ht="15.75" customHeight="1" x14ac:dyDescent="0.25">
      <c r="AR348" s="21"/>
      <c r="AS348" s="21"/>
      <c r="AT348" s="21"/>
      <c r="AU348" s="21"/>
      <c r="AV348" s="21"/>
      <c r="AW348" s="21"/>
    </row>
    <row r="349" spans="44:49" ht="15.75" customHeight="1" x14ac:dyDescent="0.25">
      <c r="AR349" s="21"/>
      <c r="AS349" s="21"/>
      <c r="AT349" s="21"/>
      <c r="AU349" s="21"/>
      <c r="AV349" s="21"/>
      <c r="AW349" s="21"/>
    </row>
    <row r="350" spans="44:49" ht="15.75" customHeight="1" x14ac:dyDescent="0.25">
      <c r="AR350" s="21"/>
      <c r="AS350" s="21"/>
      <c r="AT350" s="21"/>
      <c r="AU350" s="21"/>
      <c r="AV350" s="21"/>
      <c r="AW350" s="21"/>
    </row>
    <row r="351" spans="44:49" ht="15.75" customHeight="1" x14ac:dyDescent="0.25">
      <c r="AR351" s="21"/>
      <c r="AS351" s="21"/>
      <c r="AT351" s="21"/>
      <c r="AU351" s="21"/>
      <c r="AV351" s="21"/>
      <c r="AW351" s="21"/>
    </row>
    <row r="352" spans="44:49" ht="15.75" customHeight="1" x14ac:dyDescent="0.25">
      <c r="AR352" s="21"/>
      <c r="AS352" s="21"/>
      <c r="AT352" s="21"/>
      <c r="AU352" s="21"/>
      <c r="AV352" s="21"/>
      <c r="AW352" s="21"/>
    </row>
    <row r="353" spans="44:49" ht="15.75" customHeight="1" x14ac:dyDescent="0.25">
      <c r="AR353" s="21"/>
      <c r="AS353" s="21"/>
      <c r="AT353" s="21"/>
      <c r="AU353" s="21"/>
      <c r="AV353" s="21"/>
      <c r="AW353" s="21"/>
    </row>
    <row r="354" spans="44:49" ht="15.75" customHeight="1" x14ac:dyDescent="0.25">
      <c r="AR354" s="21"/>
      <c r="AS354" s="21"/>
      <c r="AT354" s="21"/>
      <c r="AU354" s="21"/>
      <c r="AV354" s="21"/>
      <c r="AW354" s="21"/>
    </row>
    <row r="355" spans="44:49" ht="15.75" customHeight="1" x14ac:dyDescent="0.25">
      <c r="AR355" s="21"/>
      <c r="AS355" s="21"/>
      <c r="AT355" s="21"/>
      <c r="AU355" s="21"/>
      <c r="AV355" s="21"/>
      <c r="AW355" s="21"/>
    </row>
    <row r="356" spans="44:49" ht="15.75" customHeight="1" x14ac:dyDescent="0.25">
      <c r="AR356" s="21"/>
      <c r="AS356" s="21"/>
      <c r="AT356" s="21"/>
      <c r="AU356" s="21"/>
      <c r="AV356" s="21"/>
      <c r="AW356" s="21"/>
    </row>
    <row r="357" spans="44:49" ht="15.75" customHeight="1" x14ac:dyDescent="0.25">
      <c r="AR357" s="21"/>
      <c r="AS357" s="21"/>
      <c r="AT357" s="21"/>
      <c r="AU357" s="21"/>
      <c r="AV357" s="21"/>
      <c r="AW357" s="21"/>
    </row>
    <row r="358" spans="44:49" ht="15.75" customHeight="1" x14ac:dyDescent="0.25">
      <c r="AR358" s="21"/>
      <c r="AS358" s="21"/>
      <c r="AT358" s="21"/>
      <c r="AU358" s="21"/>
      <c r="AV358" s="21"/>
      <c r="AW358" s="21"/>
    </row>
    <row r="359" spans="44:49" ht="15.75" customHeight="1" x14ac:dyDescent="0.25">
      <c r="AR359" s="21"/>
      <c r="AS359" s="21"/>
      <c r="AT359" s="21"/>
      <c r="AU359" s="21"/>
      <c r="AV359" s="21"/>
      <c r="AW359" s="21"/>
    </row>
    <row r="360" spans="44:49" ht="15.75" customHeight="1" x14ac:dyDescent="0.25">
      <c r="AR360" s="21"/>
      <c r="AS360" s="21"/>
      <c r="AT360" s="21"/>
      <c r="AU360" s="21"/>
      <c r="AV360" s="21"/>
      <c r="AW360" s="21"/>
    </row>
    <row r="361" spans="44:49" ht="15.75" customHeight="1" x14ac:dyDescent="0.25">
      <c r="AR361" s="21"/>
      <c r="AS361" s="21"/>
      <c r="AT361" s="21"/>
      <c r="AU361" s="21"/>
      <c r="AV361" s="21"/>
      <c r="AW361" s="21"/>
    </row>
    <row r="362" spans="44:49" ht="15.75" customHeight="1" x14ac:dyDescent="0.25">
      <c r="AR362" s="21"/>
      <c r="AS362" s="21"/>
      <c r="AT362" s="21"/>
      <c r="AU362" s="21"/>
      <c r="AV362" s="21"/>
      <c r="AW362" s="21"/>
    </row>
    <row r="363" spans="44:49" ht="15.75" customHeight="1" x14ac:dyDescent="0.25">
      <c r="AR363" s="21"/>
      <c r="AS363" s="21"/>
      <c r="AT363" s="21"/>
      <c r="AU363" s="21"/>
      <c r="AV363" s="21"/>
      <c r="AW363" s="21"/>
    </row>
    <row r="364" spans="44:49" ht="15.75" customHeight="1" x14ac:dyDescent="0.25">
      <c r="AR364" s="21"/>
      <c r="AS364" s="21"/>
      <c r="AT364" s="21"/>
      <c r="AU364" s="21"/>
      <c r="AV364" s="21"/>
      <c r="AW364" s="21"/>
    </row>
    <row r="365" spans="44:49" ht="15.75" customHeight="1" x14ac:dyDescent="0.25">
      <c r="AR365" s="21"/>
      <c r="AS365" s="21"/>
      <c r="AT365" s="21"/>
      <c r="AU365" s="21"/>
      <c r="AV365" s="21"/>
      <c r="AW365" s="21"/>
    </row>
    <row r="366" spans="44:49" ht="15.75" customHeight="1" x14ac:dyDescent="0.25">
      <c r="AR366" s="21"/>
      <c r="AS366" s="21"/>
      <c r="AT366" s="21"/>
      <c r="AU366" s="21"/>
      <c r="AV366" s="21"/>
      <c r="AW366" s="21"/>
    </row>
    <row r="367" spans="44:49" ht="15.75" customHeight="1" x14ac:dyDescent="0.25">
      <c r="AR367" s="21"/>
      <c r="AS367" s="21"/>
      <c r="AT367" s="21"/>
      <c r="AU367" s="21"/>
      <c r="AV367" s="21"/>
      <c r="AW367" s="21"/>
    </row>
    <row r="368" spans="44:49" ht="15.75" customHeight="1" x14ac:dyDescent="0.25">
      <c r="AR368" s="21"/>
      <c r="AS368" s="21"/>
      <c r="AT368" s="21"/>
      <c r="AU368" s="21"/>
      <c r="AV368" s="21"/>
      <c r="AW368" s="21"/>
    </row>
    <row r="369" spans="44:49" ht="15.75" customHeight="1" x14ac:dyDescent="0.25">
      <c r="AR369" s="21"/>
      <c r="AS369" s="21"/>
      <c r="AT369" s="21"/>
      <c r="AU369" s="21"/>
      <c r="AV369" s="21"/>
      <c r="AW369" s="21"/>
    </row>
    <row r="370" spans="44:49" ht="15.75" customHeight="1" x14ac:dyDescent="0.25">
      <c r="AR370" s="21"/>
      <c r="AS370" s="21"/>
      <c r="AT370" s="21"/>
      <c r="AU370" s="21"/>
      <c r="AV370" s="21"/>
      <c r="AW370" s="21"/>
    </row>
    <row r="371" spans="44:49" ht="15.75" customHeight="1" x14ac:dyDescent="0.25">
      <c r="AR371" s="21"/>
      <c r="AS371" s="21"/>
      <c r="AT371" s="21"/>
      <c r="AU371" s="21"/>
      <c r="AV371" s="21"/>
      <c r="AW371" s="21"/>
    </row>
    <row r="372" spans="44:49" ht="15.75" customHeight="1" x14ac:dyDescent="0.25">
      <c r="AR372" s="21"/>
      <c r="AS372" s="21"/>
      <c r="AT372" s="21"/>
      <c r="AU372" s="21"/>
      <c r="AV372" s="21"/>
      <c r="AW372" s="21"/>
    </row>
    <row r="373" spans="44:49" ht="15.75" customHeight="1" x14ac:dyDescent="0.25">
      <c r="AR373" s="21"/>
      <c r="AS373" s="21"/>
      <c r="AT373" s="21"/>
      <c r="AU373" s="21"/>
      <c r="AV373" s="21"/>
      <c r="AW373" s="21"/>
    </row>
    <row r="374" spans="44:49" ht="15.75" customHeight="1" x14ac:dyDescent="0.25">
      <c r="AR374" s="21"/>
      <c r="AS374" s="21"/>
      <c r="AT374" s="21"/>
      <c r="AU374" s="21"/>
      <c r="AV374" s="21"/>
      <c r="AW374" s="21"/>
    </row>
    <row r="375" spans="44:49" ht="15.75" customHeight="1" x14ac:dyDescent="0.25">
      <c r="AR375" s="21"/>
      <c r="AS375" s="21"/>
      <c r="AT375" s="21"/>
      <c r="AU375" s="21"/>
      <c r="AV375" s="21"/>
      <c r="AW375" s="21"/>
    </row>
    <row r="376" spans="44:49" ht="15.75" customHeight="1" x14ac:dyDescent="0.25">
      <c r="AR376" s="21"/>
      <c r="AS376" s="21"/>
      <c r="AT376" s="21"/>
      <c r="AU376" s="21"/>
      <c r="AV376" s="21"/>
      <c r="AW376" s="21"/>
    </row>
    <row r="377" spans="44:49" ht="15.75" customHeight="1" x14ac:dyDescent="0.25">
      <c r="AR377" s="21"/>
      <c r="AS377" s="21"/>
      <c r="AT377" s="21"/>
      <c r="AU377" s="21"/>
      <c r="AV377" s="21"/>
      <c r="AW377" s="21"/>
    </row>
    <row r="378" spans="44:49" ht="15.75" customHeight="1" x14ac:dyDescent="0.25">
      <c r="AR378" s="21"/>
      <c r="AS378" s="21"/>
      <c r="AT378" s="21"/>
      <c r="AU378" s="21"/>
      <c r="AV378" s="21"/>
      <c r="AW378" s="21"/>
    </row>
    <row r="379" spans="44:49" ht="15.75" customHeight="1" x14ac:dyDescent="0.25">
      <c r="AR379" s="21"/>
      <c r="AS379" s="21"/>
      <c r="AT379" s="21"/>
      <c r="AU379" s="21"/>
      <c r="AV379" s="21"/>
      <c r="AW379" s="21"/>
    </row>
    <row r="380" spans="44:49" ht="15.75" customHeight="1" x14ac:dyDescent="0.25">
      <c r="AR380" s="21"/>
      <c r="AS380" s="21"/>
      <c r="AT380" s="21"/>
      <c r="AU380" s="21"/>
      <c r="AV380" s="21"/>
      <c r="AW380" s="21"/>
    </row>
    <row r="381" spans="44:49" ht="15.75" customHeight="1" x14ac:dyDescent="0.25">
      <c r="AR381" s="21"/>
      <c r="AS381" s="21"/>
      <c r="AT381" s="21"/>
      <c r="AU381" s="21"/>
      <c r="AV381" s="21"/>
      <c r="AW381" s="21"/>
    </row>
    <row r="382" spans="44:49" ht="15.75" customHeight="1" x14ac:dyDescent="0.25">
      <c r="AR382" s="21"/>
      <c r="AS382" s="21"/>
      <c r="AT382" s="21"/>
      <c r="AU382" s="21"/>
      <c r="AV382" s="21"/>
      <c r="AW382" s="21"/>
    </row>
    <row r="383" spans="44:49" ht="15.75" customHeight="1" x14ac:dyDescent="0.25">
      <c r="AR383" s="21"/>
      <c r="AS383" s="21"/>
      <c r="AT383" s="21"/>
      <c r="AU383" s="21"/>
      <c r="AV383" s="21"/>
      <c r="AW383" s="21"/>
    </row>
    <row r="384" spans="44:49" ht="15.75" customHeight="1" x14ac:dyDescent="0.25">
      <c r="AR384" s="21"/>
      <c r="AS384" s="21"/>
      <c r="AT384" s="21"/>
      <c r="AU384" s="21"/>
      <c r="AV384" s="21"/>
      <c r="AW384" s="21"/>
    </row>
    <row r="385" spans="44:49" ht="15.75" customHeight="1" x14ac:dyDescent="0.25">
      <c r="AR385" s="21"/>
      <c r="AS385" s="21"/>
      <c r="AT385" s="21"/>
      <c r="AU385" s="21"/>
      <c r="AV385" s="21"/>
      <c r="AW385" s="21"/>
    </row>
    <row r="386" spans="44:49" ht="15.75" customHeight="1" x14ac:dyDescent="0.25">
      <c r="AR386" s="21"/>
      <c r="AS386" s="21"/>
      <c r="AT386" s="21"/>
      <c r="AU386" s="21"/>
      <c r="AV386" s="21"/>
      <c r="AW386" s="21"/>
    </row>
    <row r="387" spans="44:49" ht="15.75" customHeight="1" x14ac:dyDescent="0.25">
      <c r="AR387" s="21"/>
      <c r="AS387" s="21"/>
      <c r="AT387" s="21"/>
      <c r="AU387" s="21"/>
      <c r="AV387" s="21"/>
      <c r="AW387" s="21"/>
    </row>
    <row r="388" spans="44:49" ht="15.75" customHeight="1" x14ac:dyDescent="0.25">
      <c r="AR388" s="21"/>
      <c r="AS388" s="21"/>
      <c r="AT388" s="21"/>
      <c r="AU388" s="21"/>
      <c r="AV388" s="21"/>
      <c r="AW388" s="21"/>
    </row>
    <row r="389" spans="44:49" ht="15.75" customHeight="1" x14ac:dyDescent="0.25">
      <c r="AR389" s="21"/>
      <c r="AS389" s="21"/>
      <c r="AT389" s="21"/>
      <c r="AU389" s="21"/>
      <c r="AV389" s="21"/>
      <c r="AW389" s="21"/>
    </row>
    <row r="390" spans="44:49" ht="15.75" customHeight="1" x14ac:dyDescent="0.25">
      <c r="AR390" s="21"/>
      <c r="AS390" s="21"/>
      <c r="AT390" s="21"/>
      <c r="AU390" s="21"/>
      <c r="AV390" s="21"/>
      <c r="AW390" s="21"/>
    </row>
    <row r="391" spans="44:49" ht="15.75" customHeight="1" x14ac:dyDescent="0.25">
      <c r="AR391" s="21"/>
      <c r="AS391" s="21"/>
      <c r="AT391" s="21"/>
      <c r="AU391" s="21"/>
      <c r="AV391" s="21"/>
      <c r="AW391" s="21"/>
    </row>
    <row r="392" spans="44:49" ht="15.75" customHeight="1" x14ac:dyDescent="0.25">
      <c r="AR392" s="21"/>
      <c r="AS392" s="21"/>
      <c r="AT392" s="21"/>
      <c r="AU392" s="21"/>
      <c r="AV392" s="21"/>
      <c r="AW392" s="21"/>
    </row>
    <row r="393" spans="44:49" ht="15.75" customHeight="1" x14ac:dyDescent="0.25">
      <c r="AR393" s="21"/>
      <c r="AS393" s="21"/>
      <c r="AT393" s="21"/>
      <c r="AU393" s="21"/>
      <c r="AV393" s="21"/>
      <c r="AW393" s="21"/>
    </row>
    <row r="394" spans="44:49" ht="15.75" customHeight="1" x14ac:dyDescent="0.25">
      <c r="AR394" s="21"/>
      <c r="AS394" s="21"/>
      <c r="AT394" s="21"/>
      <c r="AU394" s="21"/>
      <c r="AV394" s="21"/>
      <c r="AW394" s="21"/>
    </row>
    <row r="395" spans="44:49" ht="15.75" customHeight="1" x14ac:dyDescent="0.25">
      <c r="AR395" s="21"/>
      <c r="AS395" s="21"/>
      <c r="AT395" s="21"/>
      <c r="AU395" s="21"/>
      <c r="AV395" s="21"/>
      <c r="AW395" s="21"/>
    </row>
    <row r="396" spans="44:49" ht="15.75" customHeight="1" x14ac:dyDescent="0.25">
      <c r="AR396" s="21"/>
      <c r="AS396" s="21"/>
      <c r="AT396" s="21"/>
      <c r="AU396" s="21"/>
      <c r="AV396" s="21"/>
      <c r="AW396" s="21"/>
    </row>
    <row r="397" spans="44:49" ht="15.75" customHeight="1" x14ac:dyDescent="0.25">
      <c r="AR397" s="21"/>
      <c r="AS397" s="21"/>
      <c r="AT397" s="21"/>
      <c r="AU397" s="21"/>
      <c r="AV397" s="21"/>
      <c r="AW397" s="21"/>
    </row>
    <row r="398" spans="44:49" ht="15.75" customHeight="1" x14ac:dyDescent="0.25">
      <c r="AR398" s="21"/>
      <c r="AS398" s="21"/>
      <c r="AT398" s="21"/>
      <c r="AU398" s="21"/>
      <c r="AV398" s="21"/>
      <c r="AW398" s="21"/>
    </row>
    <row r="399" spans="44:49" ht="15.75" customHeight="1" x14ac:dyDescent="0.25">
      <c r="AR399" s="21"/>
      <c r="AS399" s="21"/>
      <c r="AT399" s="21"/>
      <c r="AU399" s="21"/>
      <c r="AV399" s="21"/>
      <c r="AW399" s="21"/>
    </row>
    <row r="400" spans="44:49" ht="15.75" customHeight="1" x14ac:dyDescent="0.25">
      <c r="AR400" s="21"/>
      <c r="AS400" s="21"/>
      <c r="AT400" s="21"/>
      <c r="AU400" s="21"/>
      <c r="AV400" s="21"/>
      <c r="AW400" s="21"/>
    </row>
    <row r="401" spans="44:49" ht="15.75" customHeight="1" x14ac:dyDescent="0.25">
      <c r="AR401" s="21"/>
      <c r="AS401" s="21"/>
      <c r="AT401" s="21"/>
      <c r="AU401" s="21"/>
      <c r="AV401" s="21"/>
      <c r="AW401" s="21"/>
    </row>
    <row r="402" spans="44:49" ht="15.75" customHeight="1" x14ac:dyDescent="0.25">
      <c r="AR402" s="21"/>
      <c r="AS402" s="21"/>
      <c r="AT402" s="21"/>
      <c r="AU402" s="21"/>
      <c r="AV402" s="21"/>
      <c r="AW402" s="21"/>
    </row>
    <row r="403" spans="44:49" ht="15.75" customHeight="1" x14ac:dyDescent="0.25">
      <c r="AR403" s="21"/>
      <c r="AS403" s="21"/>
      <c r="AT403" s="21"/>
      <c r="AU403" s="21"/>
      <c r="AV403" s="21"/>
      <c r="AW403" s="21"/>
    </row>
    <row r="404" spans="44:49" ht="15.75" customHeight="1" x14ac:dyDescent="0.25">
      <c r="AR404" s="21"/>
      <c r="AS404" s="21"/>
      <c r="AT404" s="21"/>
      <c r="AU404" s="21"/>
      <c r="AV404" s="21"/>
      <c r="AW404" s="21"/>
    </row>
    <row r="405" spans="44:49" ht="15.75" customHeight="1" x14ac:dyDescent="0.25">
      <c r="AR405" s="21"/>
      <c r="AS405" s="21"/>
      <c r="AT405" s="21"/>
      <c r="AU405" s="21"/>
      <c r="AV405" s="21"/>
      <c r="AW405" s="21"/>
    </row>
    <row r="406" spans="44:49" ht="15.75" customHeight="1" x14ac:dyDescent="0.25">
      <c r="AR406" s="21"/>
      <c r="AS406" s="21"/>
      <c r="AT406" s="21"/>
      <c r="AU406" s="21"/>
      <c r="AV406" s="21"/>
      <c r="AW406" s="21"/>
    </row>
    <row r="407" spans="44:49" ht="15.75" customHeight="1" x14ac:dyDescent="0.25">
      <c r="AR407" s="21"/>
      <c r="AS407" s="21"/>
      <c r="AT407" s="21"/>
      <c r="AU407" s="21"/>
      <c r="AV407" s="21"/>
      <c r="AW407" s="21"/>
    </row>
    <row r="408" spans="44:49" ht="15.75" customHeight="1" x14ac:dyDescent="0.25">
      <c r="AR408" s="21"/>
      <c r="AS408" s="21"/>
      <c r="AT408" s="21"/>
      <c r="AU408" s="21"/>
      <c r="AV408" s="21"/>
      <c r="AW408" s="21"/>
    </row>
    <row r="409" spans="44:49" ht="15.75" customHeight="1" x14ac:dyDescent="0.25">
      <c r="AR409" s="21"/>
      <c r="AS409" s="21"/>
      <c r="AT409" s="21"/>
      <c r="AU409" s="21"/>
      <c r="AV409" s="21"/>
      <c r="AW409" s="21"/>
    </row>
    <row r="410" spans="44:49" ht="15.75" customHeight="1" x14ac:dyDescent="0.25">
      <c r="AR410" s="21"/>
      <c r="AS410" s="21"/>
      <c r="AT410" s="21"/>
      <c r="AU410" s="21"/>
      <c r="AV410" s="21"/>
      <c r="AW410" s="21"/>
    </row>
    <row r="411" spans="44:49" ht="15.75" customHeight="1" x14ac:dyDescent="0.25">
      <c r="AR411" s="21"/>
      <c r="AS411" s="21"/>
      <c r="AT411" s="21"/>
      <c r="AU411" s="21"/>
      <c r="AV411" s="21"/>
      <c r="AW411" s="21"/>
    </row>
    <row r="412" spans="44:49" ht="15.75" customHeight="1" x14ac:dyDescent="0.25">
      <c r="AR412" s="21"/>
      <c r="AS412" s="21"/>
      <c r="AT412" s="21"/>
      <c r="AU412" s="21"/>
      <c r="AV412" s="21"/>
      <c r="AW412" s="21"/>
    </row>
    <row r="413" spans="44:49" ht="15.75" customHeight="1" x14ac:dyDescent="0.25">
      <c r="AR413" s="21"/>
      <c r="AS413" s="21"/>
      <c r="AT413" s="21"/>
      <c r="AU413" s="21"/>
      <c r="AV413" s="21"/>
      <c r="AW413" s="21"/>
    </row>
    <row r="414" spans="44:49" ht="15.75" customHeight="1" x14ac:dyDescent="0.25">
      <c r="AR414" s="21"/>
      <c r="AS414" s="21"/>
      <c r="AT414" s="21"/>
      <c r="AU414" s="21"/>
      <c r="AV414" s="21"/>
      <c r="AW414" s="21"/>
    </row>
    <row r="415" spans="44:49" ht="15.75" customHeight="1" x14ac:dyDescent="0.25">
      <c r="AR415" s="21"/>
      <c r="AS415" s="21"/>
      <c r="AT415" s="21"/>
      <c r="AU415" s="21"/>
      <c r="AV415" s="21"/>
      <c r="AW415" s="21"/>
    </row>
    <row r="416" spans="44:49" ht="15.75" customHeight="1" x14ac:dyDescent="0.25">
      <c r="AR416" s="21"/>
      <c r="AS416" s="21"/>
      <c r="AT416" s="21"/>
      <c r="AU416" s="21"/>
      <c r="AV416" s="21"/>
      <c r="AW416" s="21"/>
    </row>
    <row r="417" spans="44:49" ht="15.75" customHeight="1" x14ac:dyDescent="0.25">
      <c r="AR417" s="21"/>
      <c r="AS417" s="21"/>
      <c r="AT417" s="21"/>
      <c r="AU417" s="21"/>
      <c r="AV417" s="21"/>
      <c r="AW417" s="21"/>
    </row>
    <row r="418" spans="44:49" ht="15.75" customHeight="1" x14ac:dyDescent="0.25">
      <c r="AR418" s="21"/>
      <c r="AS418" s="21"/>
      <c r="AT418" s="21"/>
      <c r="AU418" s="21"/>
      <c r="AV418" s="21"/>
      <c r="AW418" s="21"/>
    </row>
    <row r="419" spans="44:49" ht="15.75" customHeight="1" x14ac:dyDescent="0.25">
      <c r="AR419" s="21"/>
      <c r="AS419" s="21"/>
      <c r="AT419" s="21"/>
      <c r="AU419" s="21"/>
      <c r="AV419" s="21"/>
      <c r="AW419" s="21"/>
    </row>
    <row r="420" spans="44:49" ht="15.75" customHeight="1" x14ac:dyDescent="0.25">
      <c r="AR420" s="21"/>
      <c r="AS420" s="21"/>
      <c r="AT420" s="21"/>
      <c r="AU420" s="21"/>
      <c r="AV420" s="21"/>
      <c r="AW420" s="21"/>
    </row>
    <row r="421" spans="44:49" ht="15.75" customHeight="1" x14ac:dyDescent="0.25">
      <c r="AR421" s="21"/>
      <c r="AS421" s="21"/>
      <c r="AT421" s="21"/>
      <c r="AU421" s="21"/>
      <c r="AV421" s="21"/>
      <c r="AW421" s="21"/>
    </row>
    <row r="422" spans="44:49" ht="15.75" customHeight="1" x14ac:dyDescent="0.25">
      <c r="AR422" s="21"/>
      <c r="AS422" s="21"/>
      <c r="AT422" s="21"/>
      <c r="AU422" s="21"/>
      <c r="AV422" s="21"/>
      <c r="AW422" s="21"/>
    </row>
    <row r="423" spans="44:49" ht="15.75" customHeight="1" x14ac:dyDescent="0.25">
      <c r="AR423" s="21"/>
      <c r="AS423" s="21"/>
      <c r="AT423" s="21"/>
      <c r="AU423" s="21"/>
      <c r="AV423" s="21"/>
      <c r="AW423" s="21"/>
    </row>
    <row r="424" spans="44:49" ht="15.75" customHeight="1" x14ac:dyDescent="0.25">
      <c r="AR424" s="21"/>
      <c r="AS424" s="21"/>
      <c r="AT424" s="21"/>
      <c r="AU424" s="21"/>
      <c r="AV424" s="21"/>
      <c r="AW424" s="21"/>
    </row>
    <row r="425" spans="44:49" ht="15.75" customHeight="1" x14ac:dyDescent="0.25">
      <c r="AR425" s="21"/>
      <c r="AS425" s="21"/>
      <c r="AT425" s="21"/>
      <c r="AU425" s="21"/>
      <c r="AV425" s="21"/>
      <c r="AW425" s="21"/>
    </row>
    <row r="426" spans="44:49" ht="15.75" customHeight="1" x14ac:dyDescent="0.25">
      <c r="AR426" s="21"/>
      <c r="AS426" s="21"/>
      <c r="AT426" s="21"/>
      <c r="AU426" s="21"/>
      <c r="AV426" s="21"/>
      <c r="AW426" s="21"/>
    </row>
    <row r="427" spans="44:49" ht="15.75" customHeight="1" x14ac:dyDescent="0.25">
      <c r="AR427" s="21"/>
      <c r="AS427" s="21"/>
      <c r="AT427" s="21"/>
      <c r="AU427" s="21"/>
      <c r="AV427" s="21"/>
      <c r="AW427" s="21"/>
    </row>
    <row r="428" spans="44:49" ht="15.75" customHeight="1" x14ac:dyDescent="0.25">
      <c r="AR428" s="21"/>
      <c r="AS428" s="21"/>
      <c r="AT428" s="21"/>
      <c r="AU428" s="21"/>
      <c r="AV428" s="21"/>
      <c r="AW428" s="21"/>
    </row>
    <row r="429" spans="44:49" ht="15.75" customHeight="1" x14ac:dyDescent="0.25">
      <c r="AR429" s="21"/>
      <c r="AS429" s="21"/>
      <c r="AT429" s="21"/>
      <c r="AU429" s="21"/>
      <c r="AV429" s="21"/>
      <c r="AW429" s="21"/>
    </row>
    <row r="430" spans="44:49" ht="15.75" customHeight="1" x14ac:dyDescent="0.25">
      <c r="AR430" s="21"/>
      <c r="AS430" s="21"/>
      <c r="AT430" s="21"/>
      <c r="AU430" s="21"/>
      <c r="AV430" s="21"/>
      <c r="AW430" s="21"/>
    </row>
    <row r="431" spans="44:49" ht="15.75" customHeight="1" x14ac:dyDescent="0.25">
      <c r="AR431" s="21"/>
      <c r="AS431" s="21"/>
      <c r="AT431" s="21"/>
      <c r="AU431" s="21"/>
      <c r="AV431" s="21"/>
      <c r="AW431" s="21"/>
    </row>
    <row r="432" spans="44:49" ht="15.75" customHeight="1" x14ac:dyDescent="0.25">
      <c r="AR432" s="21"/>
      <c r="AS432" s="21"/>
      <c r="AT432" s="21"/>
      <c r="AU432" s="21"/>
      <c r="AV432" s="21"/>
      <c r="AW432" s="21"/>
    </row>
    <row r="433" spans="44:49" ht="15.75" customHeight="1" x14ac:dyDescent="0.25">
      <c r="AR433" s="21"/>
      <c r="AS433" s="21"/>
      <c r="AT433" s="21"/>
      <c r="AU433" s="21"/>
      <c r="AV433" s="21"/>
      <c r="AW433" s="21"/>
    </row>
    <row r="434" spans="44:49" ht="15.75" customHeight="1" x14ac:dyDescent="0.25">
      <c r="AR434" s="21"/>
      <c r="AS434" s="21"/>
      <c r="AT434" s="21"/>
      <c r="AU434" s="21"/>
      <c r="AV434" s="21"/>
      <c r="AW434" s="21"/>
    </row>
    <row r="435" spans="44:49" ht="15.75" customHeight="1" x14ac:dyDescent="0.25">
      <c r="AR435" s="21"/>
      <c r="AS435" s="21"/>
      <c r="AT435" s="21"/>
      <c r="AU435" s="21"/>
      <c r="AV435" s="21"/>
      <c r="AW435" s="21"/>
    </row>
    <row r="436" spans="44:49" ht="15.75" customHeight="1" x14ac:dyDescent="0.25">
      <c r="AR436" s="21"/>
      <c r="AS436" s="21"/>
      <c r="AT436" s="21"/>
      <c r="AU436" s="21"/>
      <c r="AV436" s="21"/>
      <c r="AW436" s="21"/>
    </row>
    <row r="437" spans="44:49" ht="15.75" customHeight="1" x14ac:dyDescent="0.25">
      <c r="AR437" s="21"/>
      <c r="AS437" s="21"/>
      <c r="AT437" s="21"/>
      <c r="AU437" s="21"/>
      <c r="AV437" s="21"/>
      <c r="AW437" s="21"/>
    </row>
    <row r="438" spans="44:49" ht="15.75" customHeight="1" x14ac:dyDescent="0.25">
      <c r="AR438" s="21"/>
      <c r="AS438" s="21"/>
      <c r="AT438" s="21"/>
      <c r="AU438" s="21"/>
      <c r="AV438" s="21"/>
      <c r="AW438" s="21"/>
    </row>
    <row r="439" spans="44:49" ht="15.75" customHeight="1" x14ac:dyDescent="0.25">
      <c r="AR439" s="21"/>
      <c r="AS439" s="21"/>
      <c r="AT439" s="21"/>
      <c r="AU439" s="21"/>
      <c r="AV439" s="21"/>
      <c r="AW439" s="21"/>
    </row>
    <row r="440" spans="44:49" ht="15.75" customHeight="1" x14ac:dyDescent="0.25">
      <c r="AR440" s="21"/>
      <c r="AS440" s="21"/>
      <c r="AT440" s="21"/>
      <c r="AU440" s="21"/>
      <c r="AV440" s="21"/>
      <c r="AW440" s="21"/>
    </row>
    <row r="441" spans="44:49" ht="15.75" customHeight="1" x14ac:dyDescent="0.25">
      <c r="AR441" s="21"/>
      <c r="AS441" s="21"/>
      <c r="AT441" s="21"/>
      <c r="AU441" s="21"/>
      <c r="AV441" s="21"/>
      <c r="AW441" s="21"/>
    </row>
    <row r="442" spans="44:49" ht="15.75" customHeight="1" x14ac:dyDescent="0.25">
      <c r="AR442" s="21"/>
      <c r="AS442" s="21"/>
      <c r="AT442" s="21"/>
      <c r="AU442" s="21"/>
      <c r="AV442" s="21"/>
      <c r="AW442" s="21"/>
    </row>
    <row r="443" spans="44:49" ht="15.75" customHeight="1" x14ac:dyDescent="0.25">
      <c r="AR443" s="21"/>
      <c r="AS443" s="21"/>
      <c r="AT443" s="21"/>
      <c r="AU443" s="21"/>
      <c r="AV443" s="21"/>
      <c r="AW443" s="21"/>
    </row>
    <row r="444" spans="44:49" ht="15.75" customHeight="1" x14ac:dyDescent="0.25">
      <c r="AR444" s="21"/>
      <c r="AS444" s="21"/>
      <c r="AT444" s="21"/>
      <c r="AU444" s="21"/>
      <c r="AV444" s="21"/>
      <c r="AW444" s="21"/>
    </row>
    <row r="445" spans="44:49" ht="15.75" customHeight="1" x14ac:dyDescent="0.25">
      <c r="AR445" s="21"/>
      <c r="AS445" s="21"/>
      <c r="AT445" s="21"/>
      <c r="AU445" s="21"/>
      <c r="AV445" s="21"/>
      <c r="AW445" s="21"/>
    </row>
    <row r="446" spans="44:49" ht="15.75" customHeight="1" x14ac:dyDescent="0.25">
      <c r="AR446" s="21"/>
      <c r="AS446" s="21"/>
      <c r="AT446" s="21"/>
      <c r="AU446" s="21"/>
      <c r="AV446" s="21"/>
      <c r="AW446" s="21"/>
    </row>
    <row r="447" spans="44:49" ht="15.75" customHeight="1" x14ac:dyDescent="0.25">
      <c r="AR447" s="21"/>
      <c r="AS447" s="21"/>
      <c r="AT447" s="21"/>
      <c r="AU447" s="21"/>
      <c r="AV447" s="21"/>
      <c r="AW447" s="21"/>
    </row>
    <row r="448" spans="44:49" ht="15.75" customHeight="1" x14ac:dyDescent="0.25">
      <c r="AR448" s="21"/>
      <c r="AS448" s="21"/>
      <c r="AT448" s="21"/>
      <c r="AU448" s="21"/>
      <c r="AV448" s="21"/>
      <c r="AW448" s="21"/>
    </row>
    <row r="449" spans="44:49" ht="15.75" customHeight="1" x14ac:dyDescent="0.25">
      <c r="AR449" s="21"/>
      <c r="AS449" s="21"/>
      <c r="AT449" s="21"/>
      <c r="AU449" s="21"/>
      <c r="AV449" s="21"/>
      <c r="AW449" s="21"/>
    </row>
    <row r="450" spans="44:49" ht="15.75" customHeight="1" x14ac:dyDescent="0.25">
      <c r="AR450" s="21"/>
      <c r="AS450" s="21"/>
      <c r="AT450" s="21"/>
      <c r="AU450" s="21"/>
      <c r="AV450" s="21"/>
      <c r="AW450" s="21"/>
    </row>
    <row r="451" spans="44:49" ht="15.75" customHeight="1" x14ac:dyDescent="0.25">
      <c r="AR451" s="21"/>
      <c r="AS451" s="21"/>
      <c r="AT451" s="21"/>
      <c r="AU451" s="21"/>
      <c r="AV451" s="21"/>
      <c r="AW451" s="21"/>
    </row>
    <row r="452" spans="44:49" ht="15.75" customHeight="1" x14ac:dyDescent="0.25">
      <c r="AR452" s="21"/>
      <c r="AS452" s="21"/>
      <c r="AT452" s="21"/>
      <c r="AU452" s="21"/>
      <c r="AV452" s="21"/>
      <c r="AW452" s="21"/>
    </row>
    <row r="453" spans="44:49" ht="15.75" customHeight="1" x14ac:dyDescent="0.25">
      <c r="AR453" s="21"/>
      <c r="AS453" s="21"/>
      <c r="AT453" s="21"/>
      <c r="AU453" s="21"/>
      <c r="AV453" s="21"/>
      <c r="AW453" s="21"/>
    </row>
    <row r="454" spans="44:49" ht="15.75" customHeight="1" x14ac:dyDescent="0.25">
      <c r="AR454" s="21"/>
      <c r="AS454" s="21"/>
      <c r="AT454" s="21"/>
      <c r="AU454" s="21"/>
      <c r="AV454" s="21"/>
      <c r="AW454" s="21"/>
    </row>
    <row r="455" spans="44:49" ht="15.75" customHeight="1" x14ac:dyDescent="0.25">
      <c r="AR455" s="21"/>
      <c r="AS455" s="21"/>
      <c r="AT455" s="21"/>
      <c r="AU455" s="21"/>
      <c r="AV455" s="21"/>
      <c r="AW455" s="21"/>
    </row>
    <row r="456" spans="44:49" ht="15.75" customHeight="1" x14ac:dyDescent="0.25">
      <c r="AR456" s="21"/>
      <c r="AS456" s="21"/>
      <c r="AT456" s="21"/>
      <c r="AU456" s="21"/>
      <c r="AV456" s="21"/>
      <c r="AW456" s="21"/>
    </row>
    <row r="457" spans="44:49" ht="15.75" customHeight="1" x14ac:dyDescent="0.25">
      <c r="AR457" s="21"/>
      <c r="AS457" s="21"/>
      <c r="AT457" s="21"/>
      <c r="AU457" s="21"/>
      <c r="AV457" s="21"/>
      <c r="AW457" s="21"/>
    </row>
    <row r="458" spans="44:49" ht="15.75" customHeight="1" x14ac:dyDescent="0.25">
      <c r="AR458" s="21"/>
      <c r="AS458" s="21"/>
      <c r="AT458" s="21"/>
      <c r="AU458" s="21"/>
      <c r="AV458" s="21"/>
      <c r="AW458" s="21"/>
    </row>
    <row r="459" spans="44:49" ht="15.75" customHeight="1" x14ac:dyDescent="0.25">
      <c r="AR459" s="21"/>
      <c r="AS459" s="21"/>
      <c r="AT459" s="21"/>
      <c r="AU459" s="21"/>
      <c r="AV459" s="21"/>
      <c r="AW459" s="21"/>
    </row>
    <row r="460" spans="44:49" ht="15.75" customHeight="1" x14ac:dyDescent="0.25">
      <c r="AR460" s="21"/>
      <c r="AS460" s="21"/>
      <c r="AT460" s="21"/>
      <c r="AU460" s="21"/>
      <c r="AV460" s="21"/>
      <c r="AW460" s="21"/>
    </row>
    <row r="461" spans="44:49" ht="15.75" customHeight="1" x14ac:dyDescent="0.25">
      <c r="AR461" s="21"/>
      <c r="AS461" s="21"/>
      <c r="AT461" s="21"/>
      <c r="AU461" s="21"/>
      <c r="AV461" s="21"/>
      <c r="AW461" s="21"/>
    </row>
    <row r="462" spans="44:49" ht="15.75" customHeight="1" x14ac:dyDescent="0.25">
      <c r="AR462" s="21"/>
      <c r="AS462" s="21"/>
      <c r="AT462" s="21"/>
      <c r="AU462" s="21"/>
      <c r="AV462" s="21"/>
      <c r="AW462" s="21"/>
    </row>
    <row r="463" spans="44:49" ht="15.75" customHeight="1" x14ac:dyDescent="0.25">
      <c r="AR463" s="21"/>
      <c r="AS463" s="21"/>
      <c r="AT463" s="21"/>
      <c r="AU463" s="21"/>
      <c r="AV463" s="21"/>
      <c r="AW463" s="21"/>
    </row>
    <row r="464" spans="44:49" ht="15.75" customHeight="1" x14ac:dyDescent="0.25">
      <c r="AR464" s="21"/>
      <c r="AS464" s="21"/>
      <c r="AT464" s="21"/>
      <c r="AU464" s="21"/>
      <c r="AV464" s="21"/>
      <c r="AW464" s="21"/>
    </row>
    <row r="465" spans="44:49" ht="15.75" customHeight="1" x14ac:dyDescent="0.25">
      <c r="AR465" s="21"/>
      <c r="AS465" s="21"/>
      <c r="AT465" s="21"/>
      <c r="AU465" s="21"/>
      <c r="AV465" s="21"/>
      <c r="AW465" s="21"/>
    </row>
    <row r="466" spans="44:49" ht="15.75" customHeight="1" x14ac:dyDescent="0.25">
      <c r="AR466" s="21"/>
      <c r="AS466" s="21"/>
      <c r="AT466" s="21"/>
      <c r="AU466" s="21"/>
      <c r="AV466" s="21"/>
      <c r="AW466" s="21"/>
    </row>
    <row r="467" spans="44:49" ht="15.75" customHeight="1" x14ac:dyDescent="0.25">
      <c r="AR467" s="21"/>
      <c r="AS467" s="21"/>
      <c r="AT467" s="21"/>
      <c r="AU467" s="21"/>
      <c r="AV467" s="21"/>
      <c r="AW467" s="21"/>
    </row>
    <row r="468" spans="44:49" ht="15.75" customHeight="1" x14ac:dyDescent="0.25">
      <c r="AR468" s="21"/>
      <c r="AS468" s="21"/>
      <c r="AT468" s="21"/>
      <c r="AU468" s="21"/>
      <c r="AV468" s="21"/>
      <c r="AW468" s="21"/>
    </row>
    <row r="469" spans="44:49" ht="15.75" customHeight="1" x14ac:dyDescent="0.25">
      <c r="AR469" s="21"/>
      <c r="AS469" s="21"/>
      <c r="AT469" s="21"/>
      <c r="AU469" s="21"/>
      <c r="AV469" s="21"/>
      <c r="AW469" s="21"/>
    </row>
    <row r="470" spans="44:49" ht="15.75" customHeight="1" x14ac:dyDescent="0.25">
      <c r="AR470" s="21"/>
      <c r="AS470" s="21"/>
      <c r="AT470" s="21"/>
      <c r="AU470" s="21"/>
      <c r="AV470" s="21"/>
      <c r="AW470" s="21"/>
    </row>
    <row r="471" spans="44:49" ht="15.75" customHeight="1" x14ac:dyDescent="0.25">
      <c r="AR471" s="21"/>
      <c r="AS471" s="21"/>
      <c r="AT471" s="21"/>
      <c r="AU471" s="21"/>
      <c r="AV471" s="21"/>
      <c r="AW471" s="21"/>
    </row>
    <row r="472" spans="44:49" ht="15.75" customHeight="1" x14ac:dyDescent="0.25">
      <c r="AR472" s="21"/>
      <c r="AS472" s="21"/>
      <c r="AT472" s="21"/>
      <c r="AU472" s="21"/>
      <c r="AV472" s="21"/>
      <c r="AW472" s="21"/>
    </row>
    <row r="473" spans="44:49" ht="15.75" customHeight="1" x14ac:dyDescent="0.25">
      <c r="AR473" s="21"/>
      <c r="AS473" s="21"/>
      <c r="AT473" s="21"/>
      <c r="AU473" s="21"/>
      <c r="AV473" s="21"/>
      <c r="AW473" s="21"/>
    </row>
    <row r="474" spans="44:49" ht="15.75" customHeight="1" x14ac:dyDescent="0.25">
      <c r="AR474" s="21"/>
      <c r="AS474" s="21"/>
      <c r="AT474" s="21"/>
      <c r="AU474" s="21"/>
      <c r="AV474" s="21"/>
      <c r="AW474" s="21"/>
    </row>
    <row r="475" spans="44:49" ht="15.75" customHeight="1" x14ac:dyDescent="0.25">
      <c r="AR475" s="21"/>
      <c r="AS475" s="21"/>
      <c r="AT475" s="21"/>
      <c r="AU475" s="21"/>
      <c r="AV475" s="21"/>
      <c r="AW475" s="21"/>
    </row>
    <row r="476" spans="44:49" ht="15.75" customHeight="1" x14ac:dyDescent="0.25">
      <c r="AR476" s="21"/>
      <c r="AS476" s="21"/>
      <c r="AT476" s="21"/>
      <c r="AU476" s="21"/>
      <c r="AV476" s="21"/>
      <c r="AW476" s="21"/>
    </row>
    <row r="477" spans="44:49" ht="15.75" customHeight="1" x14ac:dyDescent="0.25">
      <c r="AR477" s="21"/>
      <c r="AS477" s="21"/>
      <c r="AT477" s="21"/>
      <c r="AU477" s="21"/>
      <c r="AV477" s="21"/>
      <c r="AW477" s="21"/>
    </row>
    <row r="478" spans="44:49" ht="15.75" customHeight="1" x14ac:dyDescent="0.25">
      <c r="AR478" s="21"/>
      <c r="AS478" s="21"/>
      <c r="AT478" s="21"/>
      <c r="AU478" s="21"/>
      <c r="AV478" s="21"/>
      <c r="AW478" s="21"/>
    </row>
    <row r="479" spans="44:49" ht="15.75" customHeight="1" x14ac:dyDescent="0.25">
      <c r="AR479" s="21"/>
      <c r="AS479" s="21"/>
      <c r="AT479" s="21"/>
      <c r="AU479" s="21"/>
      <c r="AV479" s="21"/>
      <c r="AW479" s="21"/>
    </row>
    <row r="480" spans="44:49" ht="15.75" customHeight="1" x14ac:dyDescent="0.25">
      <c r="AR480" s="21"/>
      <c r="AS480" s="21"/>
      <c r="AT480" s="21"/>
      <c r="AU480" s="21"/>
      <c r="AV480" s="21"/>
      <c r="AW480" s="21"/>
    </row>
    <row r="481" spans="44:49" ht="15.75" customHeight="1" x14ac:dyDescent="0.25">
      <c r="AR481" s="21"/>
      <c r="AS481" s="21"/>
      <c r="AT481" s="21"/>
      <c r="AU481" s="21"/>
      <c r="AV481" s="21"/>
      <c r="AW481" s="21"/>
    </row>
    <row r="482" spans="44:49" ht="15.75" customHeight="1" x14ac:dyDescent="0.25">
      <c r="AR482" s="21"/>
      <c r="AS482" s="21"/>
      <c r="AT482" s="21"/>
      <c r="AU482" s="21"/>
      <c r="AV482" s="21"/>
      <c r="AW482" s="21"/>
    </row>
    <row r="483" spans="44:49" ht="15.75" customHeight="1" x14ac:dyDescent="0.25">
      <c r="AR483" s="21"/>
      <c r="AS483" s="21"/>
      <c r="AT483" s="21"/>
      <c r="AU483" s="21"/>
      <c r="AV483" s="21"/>
      <c r="AW483" s="21"/>
    </row>
    <row r="484" spans="44:49" ht="15.75" customHeight="1" x14ac:dyDescent="0.25">
      <c r="AR484" s="21"/>
      <c r="AS484" s="21"/>
      <c r="AT484" s="21"/>
      <c r="AU484" s="21"/>
      <c r="AV484" s="21"/>
      <c r="AW484" s="21"/>
    </row>
    <row r="485" spans="44:49" ht="15.75" customHeight="1" x14ac:dyDescent="0.25">
      <c r="AR485" s="21"/>
      <c r="AS485" s="21"/>
      <c r="AT485" s="21"/>
      <c r="AU485" s="21"/>
      <c r="AV485" s="21"/>
      <c r="AW485" s="21"/>
    </row>
    <row r="486" spans="44:49" ht="15.75" customHeight="1" x14ac:dyDescent="0.25">
      <c r="AR486" s="21"/>
      <c r="AS486" s="21"/>
      <c r="AT486" s="21"/>
      <c r="AU486" s="21"/>
      <c r="AV486" s="21"/>
      <c r="AW486" s="21"/>
    </row>
    <row r="487" spans="44:49" ht="15.75" customHeight="1" x14ac:dyDescent="0.25">
      <c r="AR487" s="21"/>
      <c r="AS487" s="21"/>
      <c r="AT487" s="21"/>
      <c r="AU487" s="21"/>
      <c r="AV487" s="21"/>
      <c r="AW487" s="21"/>
    </row>
    <row r="488" spans="44:49" ht="15.75" customHeight="1" x14ac:dyDescent="0.25">
      <c r="AR488" s="21"/>
      <c r="AS488" s="21"/>
      <c r="AT488" s="21"/>
      <c r="AU488" s="21"/>
      <c r="AV488" s="21"/>
      <c r="AW488" s="21"/>
    </row>
    <row r="489" spans="44:49" ht="15.75" customHeight="1" x14ac:dyDescent="0.25">
      <c r="AR489" s="21"/>
      <c r="AS489" s="21"/>
      <c r="AT489" s="21"/>
      <c r="AU489" s="21"/>
      <c r="AV489" s="21"/>
      <c r="AW489" s="21"/>
    </row>
    <row r="490" spans="44:49" ht="15.75" customHeight="1" x14ac:dyDescent="0.25">
      <c r="AR490" s="21"/>
      <c r="AS490" s="21"/>
      <c r="AT490" s="21"/>
      <c r="AU490" s="21"/>
      <c r="AV490" s="21"/>
      <c r="AW490" s="21"/>
    </row>
    <row r="491" spans="44:49" ht="15.75" customHeight="1" x14ac:dyDescent="0.25">
      <c r="AR491" s="21"/>
      <c r="AS491" s="21"/>
      <c r="AT491" s="21"/>
      <c r="AU491" s="21"/>
      <c r="AV491" s="21"/>
      <c r="AW491" s="21"/>
    </row>
    <row r="492" spans="44:49" ht="15.75" customHeight="1" x14ac:dyDescent="0.25">
      <c r="AR492" s="21"/>
      <c r="AS492" s="21"/>
      <c r="AT492" s="21"/>
      <c r="AU492" s="21"/>
      <c r="AV492" s="21"/>
      <c r="AW492" s="21"/>
    </row>
    <row r="493" spans="44:49" ht="15.75" customHeight="1" x14ac:dyDescent="0.25">
      <c r="AR493" s="21"/>
      <c r="AS493" s="21"/>
      <c r="AT493" s="21"/>
      <c r="AU493" s="21"/>
      <c r="AV493" s="21"/>
      <c r="AW493" s="21"/>
    </row>
    <row r="494" spans="44:49" ht="15.75" customHeight="1" x14ac:dyDescent="0.25">
      <c r="AR494" s="21"/>
      <c r="AS494" s="21"/>
      <c r="AT494" s="21"/>
      <c r="AU494" s="21"/>
      <c r="AV494" s="21"/>
      <c r="AW494" s="21"/>
    </row>
    <row r="495" spans="44:49" ht="15.75" customHeight="1" x14ac:dyDescent="0.25">
      <c r="AR495" s="21"/>
      <c r="AS495" s="21"/>
      <c r="AT495" s="21"/>
      <c r="AU495" s="21"/>
      <c r="AV495" s="21"/>
      <c r="AW495" s="21"/>
    </row>
    <row r="496" spans="44:49" ht="15.75" customHeight="1" x14ac:dyDescent="0.25">
      <c r="AR496" s="21"/>
      <c r="AS496" s="21"/>
      <c r="AT496" s="21"/>
      <c r="AU496" s="21"/>
      <c r="AV496" s="21"/>
      <c r="AW496" s="21"/>
    </row>
    <row r="497" spans="44:49" ht="15.75" customHeight="1" x14ac:dyDescent="0.25">
      <c r="AR497" s="21"/>
      <c r="AS497" s="21"/>
      <c r="AT497" s="21"/>
      <c r="AU497" s="21"/>
      <c r="AV497" s="21"/>
      <c r="AW497" s="21"/>
    </row>
    <row r="498" spans="44:49" ht="15.75" customHeight="1" x14ac:dyDescent="0.25">
      <c r="AR498" s="21"/>
      <c r="AS498" s="21"/>
      <c r="AT498" s="21"/>
      <c r="AU498" s="21"/>
      <c r="AV498" s="21"/>
      <c r="AW498" s="21"/>
    </row>
    <row r="499" spans="44:49" ht="15.75" customHeight="1" x14ac:dyDescent="0.25">
      <c r="AR499" s="21"/>
      <c r="AS499" s="21"/>
      <c r="AT499" s="21"/>
      <c r="AU499" s="21"/>
      <c r="AV499" s="21"/>
      <c r="AW499" s="21"/>
    </row>
    <row r="500" spans="44:49" ht="15.75" customHeight="1" x14ac:dyDescent="0.25">
      <c r="AR500" s="21"/>
      <c r="AS500" s="21"/>
      <c r="AT500" s="21"/>
      <c r="AU500" s="21"/>
      <c r="AV500" s="21"/>
      <c r="AW500" s="21"/>
    </row>
    <row r="501" spans="44:49" ht="15.75" customHeight="1" x14ac:dyDescent="0.25">
      <c r="AR501" s="21"/>
      <c r="AS501" s="21"/>
      <c r="AT501" s="21"/>
      <c r="AU501" s="21"/>
      <c r="AV501" s="21"/>
      <c r="AW501" s="21"/>
    </row>
    <row r="502" spans="44:49" ht="15.75" customHeight="1" x14ac:dyDescent="0.25">
      <c r="AR502" s="21"/>
      <c r="AS502" s="21"/>
      <c r="AT502" s="21"/>
      <c r="AU502" s="21"/>
      <c r="AV502" s="21"/>
      <c r="AW502" s="21"/>
    </row>
    <row r="503" spans="44:49" ht="15.75" customHeight="1" x14ac:dyDescent="0.25">
      <c r="AR503" s="21"/>
      <c r="AS503" s="21"/>
      <c r="AT503" s="21"/>
      <c r="AU503" s="21"/>
      <c r="AV503" s="21"/>
      <c r="AW503" s="21"/>
    </row>
    <row r="504" spans="44:49" ht="15.75" customHeight="1" x14ac:dyDescent="0.25">
      <c r="AR504" s="21"/>
      <c r="AS504" s="21"/>
      <c r="AT504" s="21"/>
      <c r="AU504" s="21"/>
      <c r="AV504" s="21"/>
      <c r="AW504" s="21"/>
    </row>
    <row r="505" spans="44:49" ht="15.75" customHeight="1" x14ac:dyDescent="0.25">
      <c r="AR505" s="21"/>
      <c r="AS505" s="21"/>
      <c r="AT505" s="21"/>
      <c r="AU505" s="21"/>
      <c r="AV505" s="21"/>
      <c r="AW505" s="21"/>
    </row>
    <row r="506" spans="44:49" ht="15.75" customHeight="1" x14ac:dyDescent="0.25">
      <c r="AR506" s="21"/>
      <c r="AS506" s="21"/>
      <c r="AT506" s="21"/>
      <c r="AU506" s="21"/>
      <c r="AV506" s="21"/>
      <c r="AW506" s="21"/>
    </row>
    <row r="507" spans="44:49" ht="15.75" customHeight="1" x14ac:dyDescent="0.25">
      <c r="AR507" s="21"/>
      <c r="AS507" s="21"/>
      <c r="AT507" s="21"/>
      <c r="AU507" s="21"/>
      <c r="AV507" s="21"/>
      <c r="AW507" s="21"/>
    </row>
    <row r="508" spans="44:49" ht="15.75" customHeight="1" x14ac:dyDescent="0.25">
      <c r="AR508" s="21"/>
      <c r="AS508" s="21"/>
      <c r="AT508" s="21"/>
      <c r="AU508" s="21"/>
      <c r="AV508" s="21"/>
      <c r="AW508" s="21"/>
    </row>
    <row r="509" spans="44:49" ht="15.75" customHeight="1" x14ac:dyDescent="0.25">
      <c r="AR509" s="21"/>
      <c r="AS509" s="21"/>
      <c r="AT509" s="21"/>
      <c r="AU509" s="21"/>
      <c r="AV509" s="21"/>
      <c r="AW509" s="21"/>
    </row>
    <row r="510" spans="44:49" ht="15.75" customHeight="1" x14ac:dyDescent="0.25">
      <c r="AR510" s="21"/>
      <c r="AS510" s="21"/>
      <c r="AT510" s="21"/>
      <c r="AU510" s="21"/>
      <c r="AV510" s="21"/>
      <c r="AW510" s="21"/>
    </row>
    <row r="511" spans="44:49" ht="15.75" customHeight="1" x14ac:dyDescent="0.25">
      <c r="AR511" s="21"/>
      <c r="AS511" s="21"/>
      <c r="AT511" s="21"/>
      <c r="AU511" s="21"/>
      <c r="AV511" s="21"/>
      <c r="AW511" s="21"/>
    </row>
    <row r="512" spans="44:49" ht="15.75" customHeight="1" x14ac:dyDescent="0.25">
      <c r="AR512" s="21"/>
      <c r="AS512" s="21"/>
      <c r="AT512" s="21"/>
      <c r="AU512" s="21"/>
      <c r="AV512" s="21"/>
      <c r="AW512" s="21"/>
    </row>
    <row r="513" spans="44:49" ht="15.75" customHeight="1" x14ac:dyDescent="0.25">
      <c r="AR513" s="21"/>
      <c r="AS513" s="21"/>
      <c r="AT513" s="21"/>
      <c r="AU513" s="21"/>
      <c r="AV513" s="21"/>
      <c r="AW513" s="21"/>
    </row>
    <row r="514" spans="44:49" ht="15.75" customHeight="1" x14ac:dyDescent="0.25">
      <c r="AR514" s="21"/>
      <c r="AS514" s="21"/>
      <c r="AT514" s="21"/>
      <c r="AU514" s="21"/>
      <c r="AV514" s="21"/>
      <c r="AW514" s="21"/>
    </row>
    <row r="515" spans="44:49" ht="15.75" customHeight="1" x14ac:dyDescent="0.25">
      <c r="AR515" s="21"/>
      <c r="AS515" s="21"/>
      <c r="AT515" s="21"/>
      <c r="AU515" s="21"/>
      <c r="AV515" s="21"/>
      <c r="AW515" s="21"/>
    </row>
    <row r="516" spans="44:49" ht="15.75" customHeight="1" x14ac:dyDescent="0.25">
      <c r="AR516" s="21"/>
      <c r="AS516" s="21"/>
      <c r="AT516" s="21"/>
      <c r="AU516" s="21"/>
      <c r="AV516" s="21"/>
      <c r="AW516" s="21"/>
    </row>
    <row r="517" spans="44:49" ht="15.75" customHeight="1" x14ac:dyDescent="0.25">
      <c r="AR517" s="21"/>
      <c r="AS517" s="21"/>
      <c r="AT517" s="21"/>
      <c r="AU517" s="21"/>
      <c r="AV517" s="21"/>
      <c r="AW517" s="21"/>
    </row>
    <row r="518" spans="44:49" ht="15.75" customHeight="1" x14ac:dyDescent="0.25">
      <c r="AR518" s="21"/>
      <c r="AS518" s="21"/>
      <c r="AT518" s="21"/>
      <c r="AU518" s="21"/>
      <c r="AV518" s="21"/>
      <c r="AW518" s="21"/>
    </row>
    <row r="519" spans="44:49" ht="15.75" customHeight="1" x14ac:dyDescent="0.25">
      <c r="AR519" s="21"/>
      <c r="AS519" s="21"/>
      <c r="AT519" s="21"/>
      <c r="AU519" s="21"/>
      <c r="AV519" s="21"/>
      <c r="AW519" s="21"/>
    </row>
    <row r="520" spans="44:49" ht="15.75" customHeight="1" x14ac:dyDescent="0.25">
      <c r="AR520" s="21"/>
      <c r="AS520" s="21"/>
      <c r="AT520" s="21"/>
      <c r="AU520" s="21"/>
      <c r="AV520" s="21"/>
      <c r="AW520" s="21"/>
    </row>
    <row r="521" spans="44:49" ht="15.75" customHeight="1" x14ac:dyDescent="0.25">
      <c r="AR521" s="21"/>
      <c r="AS521" s="21"/>
      <c r="AT521" s="21"/>
      <c r="AU521" s="21"/>
      <c r="AV521" s="21"/>
      <c r="AW521" s="21"/>
    </row>
    <row r="522" spans="44:49" ht="15.75" customHeight="1" x14ac:dyDescent="0.25">
      <c r="AR522" s="21"/>
      <c r="AS522" s="21"/>
      <c r="AT522" s="21"/>
      <c r="AU522" s="21"/>
      <c r="AV522" s="21"/>
      <c r="AW522" s="21"/>
    </row>
    <row r="523" spans="44:49" ht="15.75" customHeight="1" x14ac:dyDescent="0.25">
      <c r="AR523" s="21"/>
      <c r="AS523" s="21"/>
      <c r="AT523" s="21"/>
      <c r="AU523" s="21"/>
      <c r="AV523" s="21"/>
      <c r="AW523" s="21"/>
    </row>
    <row r="524" spans="44:49" ht="15.75" customHeight="1" x14ac:dyDescent="0.25">
      <c r="AR524" s="21"/>
      <c r="AS524" s="21"/>
      <c r="AT524" s="21"/>
      <c r="AU524" s="21"/>
      <c r="AV524" s="21"/>
      <c r="AW524" s="21"/>
    </row>
    <row r="525" spans="44:49" ht="15.75" customHeight="1" x14ac:dyDescent="0.25">
      <c r="AR525" s="21"/>
      <c r="AS525" s="21"/>
      <c r="AT525" s="21"/>
      <c r="AU525" s="21"/>
      <c r="AV525" s="21"/>
      <c r="AW525" s="21"/>
    </row>
    <row r="526" spans="44:49" ht="15.75" customHeight="1" x14ac:dyDescent="0.25">
      <c r="AR526" s="21"/>
      <c r="AS526" s="21"/>
      <c r="AT526" s="21"/>
      <c r="AU526" s="21"/>
      <c r="AV526" s="21"/>
      <c r="AW526" s="21"/>
    </row>
    <row r="527" spans="44:49" ht="15.75" customHeight="1" x14ac:dyDescent="0.25">
      <c r="AR527" s="21"/>
      <c r="AS527" s="21"/>
      <c r="AT527" s="21"/>
      <c r="AU527" s="21"/>
      <c r="AV527" s="21"/>
      <c r="AW527" s="21"/>
    </row>
    <row r="528" spans="44:49" ht="15.75" customHeight="1" x14ac:dyDescent="0.25">
      <c r="AR528" s="21"/>
      <c r="AS528" s="21"/>
      <c r="AT528" s="21"/>
      <c r="AU528" s="21"/>
      <c r="AV528" s="21"/>
      <c r="AW528" s="21"/>
    </row>
    <row r="529" spans="44:49" ht="15.75" customHeight="1" x14ac:dyDescent="0.25">
      <c r="AR529" s="21"/>
      <c r="AS529" s="21"/>
      <c r="AT529" s="21"/>
      <c r="AU529" s="21"/>
      <c r="AV529" s="21"/>
      <c r="AW529" s="21"/>
    </row>
    <row r="530" spans="44:49" ht="15.75" customHeight="1" x14ac:dyDescent="0.25">
      <c r="AR530" s="21"/>
      <c r="AS530" s="21"/>
      <c r="AT530" s="21"/>
      <c r="AU530" s="21"/>
      <c r="AV530" s="21"/>
      <c r="AW530" s="21"/>
    </row>
    <row r="531" spans="44:49" ht="15.75" customHeight="1" x14ac:dyDescent="0.25">
      <c r="AR531" s="21"/>
      <c r="AS531" s="21"/>
      <c r="AT531" s="21"/>
      <c r="AU531" s="21"/>
      <c r="AV531" s="21"/>
      <c r="AW531" s="21"/>
    </row>
    <row r="532" spans="44:49" ht="15.75" customHeight="1" x14ac:dyDescent="0.25">
      <c r="AR532" s="21"/>
      <c r="AS532" s="21"/>
      <c r="AT532" s="21"/>
      <c r="AU532" s="21"/>
      <c r="AV532" s="21"/>
      <c r="AW532" s="21"/>
    </row>
    <row r="533" spans="44:49" ht="15.75" customHeight="1" x14ac:dyDescent="0.25">
      <c r="AR533" s="21"/>
      <c r="AS533" s="21"/>
      <c r="AT533" s="21"/>
      <c r="AU533" s="21"/>
      <c r="AV533" s="21"/>
      <c r="AW533" s="21"/>
    </row>
    <row r="534" spans="44:49" ht="15.75" customHeight="1" x14ac:dyDescent="0.25">
      <c r="AR534" s="21"/>
      <c r="AS534" s="21"/>
      <c r="AT534" s="21"/>
      <c r="AU534" s="21"/>
      <c r="AV534" s="21"/>
      <c r="AW534" s="21"/>
    </row>
    <row r="535" spans="44:49" ht="15.75" customHeight="1" x14ac:dyDescent="0.25">
      <c r="AR535" s="21"/>
      <c r="AS535" s="21"/>
      <c r="AT535" s="21"/>
      <c r="AU535" s="21"/>
      <c r="AV535" s="21"/>
      <c r="AW535" s="21"/>
    </row>
    <row r="536" spans="44:49" ht="15.75" customHeight="1" x14ac:dyDescent="0.25">
      <c r="AR536" s="21"/>
      <c r="AS536" s="21"/>
      <c r="AT536" s="21"/>
      <c r="AU536" s="21"/>
      <c r="AV536" s="21"/>
      <c r="AW536" s="21"/>
    </row>
    <row r="537" spans="44:49" ht="15.75" customHeight="1" x14ac:dyDescent="0.25">
      <c r="AR537" s="21"/>
      <c r="AS537" s="21"/>
      <c r="AT537" s="21"/>
      <c r="AU537" s="21"/>
      <c r="AV537" s="21"/>
      <c r="AW537" s="21"/>
    </row>
    <row r="538" spans="44:49" ht="15.75" customHeight="1" x14ac:dyDescent="0.25">
      <c r="AR538" s="21"/>
      <c r="AS538" s="21"/>
      <c r="AT538" s="21"/>
      <c r="AU538" s="21"/>
      <c r="AV538" s="21"/>
      <c r="AW538" s="21"/>
    </row>
    <row r="539" spans="44:49" ht="15.75" customHeight="1" x14ac:dyDescent="0.25">
      <c r="AR539" s="21"/>
      <c r="AS539" s="21"/>
      <c r="AT539" s="21"/>
      <c r="AU539" s="21"/>
      <c r="AV539" s="21"/>
      <c r="AW539" s="21"/>
    </row>
    <row r="540" spans="44:49" ht="15.75" customHeight="1" x14ac:dyDescent="0.25">
      <c r="AR540" s="21"/>
      <c r="AS540" s="21"/>
      <c r="AT540" s="21"/>
      <c r="AU540" s="21"/>
      <c r="AV540" s="21"/>
      <c r="AW540" s="21"/>
    </row>
    <row r="541" spans="44:49" ht="15.75" customHeight="1" x14ac:dyDescent="0.25">
      <c r="AR541" s="21"/>
      <c r="AS541" s="21"/>
      <c r="AT541" s="21"/>
      <c r="AU541" s="21"/>
      <c r="AV541" s="21"/>
      <c r="AW541" s="21"/>
    </row>
    <row r="542" spans="44:49" ht="15.75" customHeight="1" x14ac:dyDescent="0.25">
      <c r="AR542" s="21"/>
      <c r="AS542" s="21"/>
      <c r="AT542" s="21"/>
      <c r="AU542" s="21"/>
      <c r="AV542" s="21"/>
      <c r="AW542" s="21"/>
    </row>
    <row r="543" spans="44:49" ht="15.75" customHeight="1" x14ac:dyDescent="0.25">
      <c r="AR543" s="21"/>
      <c r="AS543" s="21"/>
      <c r="AT543" s="21"/>
      <c r="AU543" s="21"/>
      <c r="AV543" s="21"/>
      <c r="AW543" s="21"/>
    </row>
    <row r="544" spans="44:49" ht="15.75" customHeight="1" x14ac:dyDescent="0.25">
      <c r="AR544" s="21"/>
      <c r="AS544" s="21"/>
      <c r="AT544" s="21"/>
      <c r="AU544" s="21"/>
      <c r="AV544" s="21"/>
      <c r="AW544" s="21"/>
    </row>
    <row r="545" spans="44:49" ht="15.75" customHeight="1" x14ac:dyDescent="0.25">
      <c r="AR545" s="21"/>
      <c r="AS545" s="21"/>
      <c r="AT545" s="21"/>
      <c r="AU545" s="21"/>
      <c r="AV545" s="21"/>
      <c r="AW545" s="21"/>
    </row>
    <row r="546" spans="44:49" ht="15.75" customHeight="1" x14ac:dyDescent="0.25">
      <c r="AR546" s="21"/>
      <c r="AS546" s="21"/>
      <c r="AT546" s="21"/>
      <c r="AU546" s="21"/>
      <c r="AV546" s="21"/>
      <c r="AW546" s="21"/>
    </row>
    <row r="547" spans="44:49" ht="15.75" customHeight="1" x14ac:dyDescent="0.25">
      <c r="AR547" s="21"/>
      <c r="AS547" s="21"/>
      <c r="AT547" s="21"/>
      <c r="AU547" s="21"/>
      <c r="AV547" s="21"/>
      <c r="AW547" s="21"/>
    </row>
    <row r="548" spans="44:49" ht="15.75" customHeight="1" x14ac:dyDescent="0.25">
      <c r="AR548" s="21"/>
      <c r="AS548" s="21"/>
      <c r="AT548" s="21"/>
      <c r="AU548" s="21"/>
      <c r="AV548" s="21"/>
      <c r="AW548" s="21"/>
    </row>
    <row r="549" spans="44:49" ht="15.75" customHeight="1" x14ac:dyDescent="0.25">
      <c r="AR549" s="21"/>
      <c r="AS549" s="21"/>
      <c r="AT549" s="21"/>
      <c r="AU549" s="21"/>
      <c r="AV549" s="21"/>
      <c r="AW549" s="21"/>
    </row>
    <row r="550" spans="44:49" ht="15.75" customHeight="1" x14ac:dyDescent="0.25">
      <c r="AR550" s="21"/>
      <c r="AS550" s="21"/>
      <c r="AT550" s="21"/>
      <c r="AU550" s="21"/>
      <c r="AV550" s="21"/>
      <c r="AW550" s="21"/>
    </row>
    <row r="551" spans="44:49" ht="15.75" customHeight="1" x14ac:dyDescent="0.25">
      <c r="AR551" s="21"/>
      <c r="AS551" s="21"/>
      <c r="AT551" s="21"/>
      <c r="AU551" s="21"/>
      <c r="AV551" s="21"/>
      <c r="AW551" s="21"/>
    </row>
    <row r="552" spans="44:49" ht="15.75" customHeight="1" x14ac:dyDescent="0.25">
      <c r="AR552" s="21"/>
      <c r="AS552" s="21"/>
      <c r="AT552" s="21"/>
      <c r="AU552" s="21"/>
      <c r="AV552" s="21"/>
      <c r="AW552" s="21"/>
    </row>
    <row r="553" spans="44:49" ht="15.75" customHeight="1" x14ac:dyDescent="0.25">
      <c r="AR553" s="21"/>
      <c r="AS553" s="21"/>
      <c r="AT553" s="21"/>
      <c r="AU553" s="21"/>
      <c r="AV553" s="21"/>
      <c r="AW553" s="21"/>
    </row>
    <row r="554" spans="44:49" ht="15.75" customHeight="1" x14ac:dyDescent="0.25">
      <c r="AR554" s="21"/>
      <c r="AS554" s="21"/>
      <c r="AT554" s="21"/>
      <c r="AU554" s="21"/>
      <c r="AV554" s="21"/>
      <c r="AW554" s="21"/>
    </row>
    <row r="555" spans="44:49" ht="15.75" customHeight="1" x14ac:dyDescent="0.25">
      <c r="AR555" s="21"/>
      <c r="AS555" s="21"/>
      <c r="AT555" s="21"/>
      <c r="AU555" s="21"/>
      <c r="AV555" s="21"/>
      <c r="AW555" s="21"/>
    </row>
    <row r="556" spans="44:49" ht="15.75" customHeight="1" x14ac:dyDescent="0.25">
      <c r="AR556" s="21"/>
      <c r="AS556" s="21"/>
      <c r="AT556" s="21"/>
      <c r="AU556" s="21"/>
      <c r="AV556" s="21"/>
      <c r="AW556" s="21"/>
    </row>
    <row r="557" spans="44:49" ht="15.75" customHeight="1" x14ac:dyDescent="0.25">
      <c r="AR557" s="21"/>
      <c r="AS557" s="21"/>
      <c r="AT557" s="21"/>
      <c r="AU557" s="21"/>
      <c r="AV557" s="21"/>
      <c r="AW557" s="21"/>
    </row>
    <row r="558" spans="44:49" ht="15.75" customHeight="1" x14ac:dyDescent="0.25">
      <c r="AR558" s="21"/>
      <c r="AS558" s="21"/>
      <c r="AT558" s="21"/>
      <c r="AU558" s="21"/>
      <c r="AV558" s="21"/>
      <c r="AW558" s="21"/>
    </row>
    <row r="559" spans="44:49" ht="15.75" customHeight="1" x14ac:dyDescent="0.25">
      <c r="AR559" s="21"/>
      <c r="AS559" s="21"/>
      <c r="AT559" s="21"/>
      <c r="AU559" s="21"/>
      <c r="AV559" s="21"/>
      <c r="AW559" s="21"/>
    </row>
    <row r="560" spans="44:49" ht="15.75" customHeight="1" x14ac:dyDescent="0.25">
      <c r="AR560" s="21"/>
      <c r="AS560" s="21"/>
      <c r="AT560" s="21"/>
      <c r="AU560" s="21"/>
      <c r="AV560" s="21"/>
      <c r="AW560" s="21"/>
    </row>
    <row r="561" spans="44:49" ht="15.75" customHeight="1" x14ac:dyDescent="0.25">
      <c r="AR561" s="21"/>
      <c r="AS561" s="21"/>
      <c r="AT561" s="21"/>
      <c r="AU561" s="21"/>
      <c r="AV561" s="21"/>
      <c r="AW561" s="21"/>
    </row>
    <row r="562" spans="44:49" ht="15.75" customHeight="1" x14ac:dyDescent="0.25">
      <c r="AR562" s="21"/>
      <c r="AS562" s="21"/>
      <c r="AT562" s="21"/>
      <c r="AU562" s="21"/>
      <c r="AV562" s="21"/>
      <c r="AW562" s="21"/>
    </row>
    <row r="563" spans="44:49" ht="15.75" customHeight="1" x14ac:dyDescent="0.25">
      <c r="AR563" s="21"/>
      <c r="AS563" s="21"/>
      <c r="AT563" s="21"/>
      <c r="AU563" s="21"/>
      <c r="AV563" s="21"/>
      <c r="AW563" s="21"/>
    </row>
    <row r="564" spans="44:49" ht="15.75" customHeight="1" x14ac:dyDescent="0.25">
      <c r="AR564" s="21"/>
      <c r="AS564" s="21"/>
      <c r="AT564" s="21"/>
      <c r="AU564" s="21"/>
      <c r="AV564" s="21"/>
      <c r="AW564" s="21"/>
    </row>
    <row r="565" spans="44:49" ht="15.75" customHeight="1" x14ac:dyDescent="0.25">
      <c r="AR565" s="21"/>
      <c r="AS565" s="21"/>
      <c r="AT565" s="21"/>
      <c r="AU565" s="21"/>
      <c r="AV565" s="21"/>
      <c r="AW565" s="21"/>
    </row>
    <row r="566" spans="44:49" ht="15.75" customHeight="1" x14ac:dyDescent="0.25">
      <c r="AR566" s="21"/>
      <c r="AS566" s="21"/>
      <c r="AT566" s="21"/>
      <c r="AU566" s="21"/>
      <c r="AV566" s="21"/>
      <c r="AW566" s="21"/>
    </row>
    <row r="567" spans="44:49" ht="15.75" customHeight="1" x14ac:dyDescent="0.25">
      <c r="AR567" s="21"/>
      <c r="AS567" s="21"/>
      <c r="AT567" s="21"/>
      <c r="AU567" s="21"/>
      <c r="AV567" s="21"/>
      <c r="AW567" s="21"/>
    </row>
    <row r="568" spans="44:49" ht="15.75" customHeight="1" x14ac:dyDescent="0.25">
      <c r="AR568" s="21"/>
      <c r="AS568" s="21"/>
      <c r="AT568" s="21"/>
      <c r="AU568" s="21"/>
      <c r="AV568" s="21"/>
      <c r="AW568" s="21"/>
    </row>
    <row r="569" spans="44:49" ht="15.75" customHeight="1" x14ac:dyDescent="0.25">
      <c r="AR569" s="21"/>
      <c r="AS569" s="21"/>
      <c r="AT569" s="21"/>
      <c r="AU569" s="21"/>
      <c r="AV569" s="21"/>
      <c r="AW569" s="21"/>
    </row>
    <row r="570" spans="44:49" ht="15.75" customHeight="1" x14ac:dyDescent="0.25">
      <c r="AR570" s="21"/>
      <c r="AS570" s="21"/>
      <c r="AT570" s="21"/>
      <c r="AU570" s="21"/>
      <c r="AV570" s="21"/>
      <c r="AW570" s="21"/>
    </row>
    <row r="571" spans="44:49" ht="15.75" customHeight="1" x14ac:dyDescent="0.25">
      <c r="AR571" s="21"/>
      <c r="AS571" s="21"/>
      <c r="AT571" s="21"/>
      <c r="AU571" s="21"/>
      <c r="AV571" s="21"/>
      <c r="AW571" s="21"/>
    </row>
    <row r="572" spans="44:49" ht="15.75" customHeight="1" x14ac:dyDescent="0.25">
      <c r="AR572" s="21"/>
      <c r="AS572" s="21"/>
      <c r="AT572" s="21"/>
      <c r="AU572" s="21"/>
      <c r="AV572" s="21"/>
      <c r="AW572" s="21"/>
    </row>
    <row r="573" spans="44:49" ht="15.75" customHeight="1" x14ac:dyDescent="0.25">
      <c r="AR573" s="21"/>
      <c r="AS573" s="21"/>
      <c r="AT573" s="21"/>
      <c r="AU573" s="21"/>
      <c r="AV573" s="21"/>
      <c r="AW573" s="21"/>
    </row>
    <row r="574" spans="44:49" ht="15.75" customHeight="1" x14ac:dyDescent="0.25">
      <c r="AR574" s="21"/>
      <c r="AS574" s="21"/>
      <c r="AT574" s="21"/>
      <c r="AU574" s="21"/>
      <c r="AV574" s="21"/>
      <c r="AW574" s="21"/>
    </row>
    <row r="575" spans="44:49" ht="15.75" customHeight="1" x14ac:dyDescent="0.25">
      <c r="AR575" s="21"/>
      <c r="AS575" s="21"/>
      <c r="AT575" s="21"/>
      <c r="AU575" s="21"/>
      <c r="AV575" s="21"/>
      <c r="AW575" s="21"/>
    </row>
    <row r="576" spans="44:49" ht="15.75" customHeight="1" x14ac:dyDescent="0.25">
      <c r="AR576" s="21"/>
      <c r="AS576" s="21"/>
      <c r="AT576" s="21"/>
      <c r="AU576" s="21"/>
      <c r="AV576" s="21"/>
      <c r="AW576" s="21"/>
    </row>
    <row r="577" spans="44:49" ht="15.75" customHeight="1" x14ac:dyDescent="0.25">
      <c r="AR577" s="21"/>
      <c r="AS577" s="21"/>
      <c r="AT577" s="21"/>
      <c r="AU577" s="21"/>
      <c r="AV577" s="21"/>
      <c r="AW577" s="21"/>
    </row>
    <row r="578" spans="44:49" ht="15.75" customHeight="1" x14ac:dyDescent="0.25">
      <c r="AR578" s="21"/>
      <c r="AS578" s="21"/>
      <c r="AT578" s="21"/>
      <c r="AU578" s="21"/>
      <c r="AV578" s="21"/>
      <c r="AW578" s="21"/>
    </row>
    <row r="579" spans="44:49" ht="15.75" customHeight="1" x14ac:dyDescent="0.25">
      <c r="AR579" s="21"/>
      <c r="AS579" s="21"/>
      <c r="AT579" s="21"/>
      <c r="AU579" s="21"/>
      <c r="AV579" s="21"/>
      <c r="AW579" s="21"/>
    </row>
    <row r="580" spans="44:49" ht="15.75" customHeight="1" x14ac:dyDescent="0.25">
      <c r="AR580" s="21"/>
      <c r="AS580" s="21"/>
      <c r="AT580" s="21"/>
      <c r="AU580" s="21"/>
      <c r="AV580" s="21"/>
      <c r="AW580" s="21"/>
    </row>
    <row r="581" spans="44:49" ht="15.75" customHeight="1" x14ac:dyDescent="0.25">
      <c r="AR581" s="21"/>
      <c r="AS581" s="21"/>
      <c r="AT581" s="21"/>
      <c r="AU581" s="21"/>
      <c r="AV581" s="21"/>
      <c r="AW581" s="21"/>
    </row>
    <row r="582" spans="44:49" ht="15.75" customHeight="1" x14ac:dyDescent="0.25">
      <c r="AR582" s="21"/>
      <c r="AS582" s="21"/>
      <c r="AT582" s="21"/>
      <c r="AU582" s="21"/>
      <c r="AV582" s="21"/>
      <c r="AW582" s="21"/>
    </row>
    <row r="583" spans="44:49" ht="15.75" customHeight="1" x14ac:dyDescent="0.25">
      <c r="AR583" s="21"/>
      <c r="AS583" s="21"/>
      <c r="AT583" s="21"/>
      <c r="AU583" s="21"/>
      <c r="AV583" s="21"/>
      <c r="AW583" s="21"/>
    </row>
    <row r="584" spans="44:49" ht="15.75" customHeight="1" x14ac:dyDescent="0.25">
      <c r="AR584" s="21"/>
      <c r="AS584" s="21"/>
      <c r="AT584" s="21"/>
      <c r="AU584" s="21"/>
      <c r="AV584" s="21"/>
      <c r="AW584" s="21"/>
    </row>
    <row r="585" spans="44:49" ht="15.75" customHeight="1" x14ac:dyDescent="0.25">
      <c r="AR585" s="21"/>
      <c r="AS585" s="21"/>
      <c r="AT585" s="21"/>
      <c r="AU585" s="21"/>
      <c r="AV585" s="21"/>
      <c r="AW585" s="21"/>
    </row>
    <row r="586" spans="44:49" ht="15.75" customHeight="1" x14ac:dyDescent="0.25">
      <c r="AR586" s="21"/>
      <c r="AS586" s="21"/>
      <c r="AT586" s="21"/>
      <c r="AU586" s="21"/>
      <c r="AV586" s="21"/>
      <c r="AW586" s="21"/>
    </row>
    <row r="587" spans="44:49" ht="15.75" customHeight="1" x14ac:dyDescent="0.25">
      <c r="AR587" s="21"/>
      <c r="AS587" s="21"/>
      <c r="AT587" s="21"/>
      <c r="AU587" s="21"/>
      <c r="AV587" s="21"/>
      <c r="AW587" s="21"/>
    </row>
    <row r="588" spans="44:49" ht="15.75" customHeight="1" x14ac:dyDescent="0.25">
      <c r="AR588" s="21"/>
      <c r="AS588" s="21"/>
      <c r="AT588" s="21"/>
      <c r="AU588" s="21"/>
      <c r="AV588" s="21"/>
      <c r="AW588" s="21"/>
    </row>
    <row r="589" spans="44:49" ht="15.75" customHeight="1" x14ac:dyDescent="0.25">
      <c r="AR589" s="21"/>
      <c r="AS589" s="21"/>
      <c r="AT589" s="21"/>
      <c r="AU589" s="21"/>
      <c r="AV589" s="21"/>
      <c r="AW589" s="21"/>
    </row>
    <row r="590" spans="44:49" ht="15.75" customHeight="1" x14ac:dyDescent="0.25">
      <c r="AR590" s="21"/>
      <c r="AS590" s="21"/>
      <c r="AT590" s="21"/>
      <c r="AU590" s="21"/>
      <c r="AV590" s="21"/>
      <c r="AW590" s="21"/>
    </row>
    <row r="591" spans="44:49" ht="15.75" customHeight="1" x14ac:dyDescent="0.25">
      <c r="AR591" s="21"/>
      <c r="AS591" s="21"/>
      <c r="AT591" s="21"/>
      <c r="AU591" s="21"/>
      <c r="AV591" s="21"/>
      <c r="AW591" s="21"/>
    </row>
    <row r="592" spans="44:49" ht="15.75" customHeight="1" x14ac:dyDescent="0.25">
      <c r="AR592" s="21"/>
      <c r="AS592" s="21"/>
      <c r="AT592" s="21"/>
      <c r="AU592" s="21"/>
      <c r="AV592" s="21"/>
      <c r="AW592" s="21"/>
    </row>
    <row r="593" spans="44:49" ht="15.75" customHeight="1" x14ac:dyDescent="0.25">
      <c r="AR593" s="21"/>
      <c r="AS593" s="21"/>
      <c r="AT593" s="21"/>
      <c r="AU593" s="21"/>
      <c r="AV593" s="21"/>
      <c r="AW593" s="21"/>
    </row>
    <row r="594" spans="44:49" ht="15.75" customHeight="1" x14ac:dyDescent="0.25">
      <c r="AR594" s="21"/>
      <c r="AS594" s="21"/>
      <c r="AT594" s="21"/>
      <c r="AU594" s="21"/>
      <c r="AV594" s="21"/>
      <c r="AW594" s="21"/>
    </row>
    <row r="595" spans="44:49" ht="15.75" customHeight="1" x14ac:dyDescent="0.25">
      <c r="AR595" s="21"/>
      <c r="AS595" s="21"/>
      <c r="AT595" s="21"/>
      <c r="AU595" s="21"/>
      <c r="AV595" s="21"/>
      <c r="AW595" s="21"/>
    </row>
    <row r="596" spans="44:49" ht="15.75" customHeight="1" x14ac:dyDescent="0.25">
      <c r="AR596" s="21"/>
      <c r="AS596" s="21"/>
      <c r="AT596" s="21"/>
      <c r="AU596" s="21"/>
      <c r="AV596" s="21"/>
      <c r="AW596" s="21"/>
    </row>
    <row r="597" spans="44:49" ht="15.75" customHeight="1" x14ac:dyDescent="0.25">
      <c r="AR597" s="21"/>
      <c r="AS597" s="21"/>
      <c r="AT597" s="21"/>
      <c r="AU597" s="21"/>
      <c r="AV597" s="21"/>
      <c r="AW597" s="21"/>
    </row>
    <row r="598" spans="44:49" ht="15.75" customHeight="1" x14ac:dyDescent="0.25">
      <c r="AR598" s="21"/>
      <c r="AS598" s="21"/>
      <c r="AT598" s="21"/>
      <c r="AU598" s="21"/>
      <c r="AV598" s="21"/>
      <c r="AW598" s="21"/>
    </row>
    <row r="599" spans="44:49" ht="15.75" customHeight="1" x14ac:dyDescent="0.25">
      <c r="AR599" s="21"/>
      <c r="AS599" s="21"/>
      <c r="AT599" s="21"/>
      <c r="AU599" s="21"/>
      <c r="AV599" s="21"/>
      <c r="AW599" s="21"/>
    </row>
    <row r="600" spans="44:49" ht="15.75" customHeight="1" x14ac:dyDescent="0.25">
      <c r="AR600" s="21"/>
      <c r="AS600" s="21"/>
      <c r="AT600" s="21"/>
      <c r="AU600" s="21"/>
      <c r="AV600" s="21"/>
      <c r="AW600" s="21"/>
    </row>
    <row r="601" spans="44:49" ht="15.75" customHeight="1" x14ac:dyDescent="0.25">
      <c r="AR601" s="21"/>
      <c r="AS601" s="21"/>
      <c r="AT601" s="21"/>
      <c r="AU601" s="21"/>
      <c r="AV601" s="21"/>
      <c r="AW601" s="21"/>
    </row>
    <row r="602" spans="44:49" ht="15.75" customHeight="1" x14ac:dyDescent="0.25">
      <c r="AR602" s="21"/>
      <c r="AS602" s="21"/>
      <c r="AT602" s="21"/>
      <c r="AU602" s="21"/>
      <c r="AV602" s="21"/>
      <c r="AW602" s="21"/>
    </row>
    <row r="603" spans="44:49" ht="15.75" customHeight="1" x14ac:dyDescent="0.25">
      <c r="AR603" s="21"/>
      <c r="AS603" s="21"/>
      <c r="AT603" s="21"/>
      <c r="AU603" s="21"/>
      <c r="AV603" s="21"/>
      <c r="AW603" s="21"/>
    </row>
    <row r="604" spans="44:49" ht="15.75" customHeight="1" x14ac:dyDescent="0.25">
      <c r="AR604" s="21"/>
      <c r="AS604" s="21"/>
      <c r="AT604" s="21"/>
      <c r="AU604" s="21"/>
      <c r="AV604" s="21"/>
      <c r="AW604" s="21"/>
    </row>
    <row r="605" spans="44:49" ht="15.75" customHeight="1" x14ac:dyDescent="0.25">
      <c r="AR605" s="21"/>
      <c r="AS605" s="21"/>
      <c r="AT605" s="21"/>
      <c r="AU605" s="21"/>
      <c r="AV605" s="21"/>
      <c r="AW605" s="21"/>
    </row>
    <row r="606" spans="44:49" ht="15.75" customHeight="1" x14ac:dyDescent="0.25">
      <c r="AR606" s="21"/>
      <c r="AS606" s="21"/>
      <c r="AT606" s="21"/>
      <c r="AU606" s="21"/>
      <c r="AV606" s="21"/>
      <c r="AW606" s="21"/>
    </row>
    <row r="607" spans="44:49" ht="15.75" customHeight="1" x14ac:dyDescent="0.25">
      <c r="AR607" s="21"/>
      <c r="AS607" s="21"/>
      <c r="AT607" s="21"/>
      <c r="AU607" s="21"/>
      <c r="AV607" s="21"/>
      <c r="AW607" s="21"/>
    </row>
    <row r="608" spans="44:49" ht="15.75" customHeight="1" x14ac:dyDescent="0.25">
      <c r="AR608" s="21"/>
      <c r="AS608" s="21"/>
      <c r="AT608" s="21"/>
      <c r="AU608" s="21"/>
      <c r="AV608" s="21"/>
      <c r="AW608" s="21"/>
    </row>
    <row r="609" spans="44:49" ht="15.75" customHeight="1" x14ac:dyDescent="0.25">
      <c r="AR609" s="21"/>
      <c r="AS609" s="21"/>
      <c r="AT609" s="21"/>
      <c r="AU609" s="21"/>
      <c r="AV609" s="21"/>
      <c r="AW609" s="21"/>
    </row>
    <row r="610" spans="44:49" ht="15.75" customHeight="1" x14ac:dyDescent="0.25">
      <c r="AR610" s="21"/>
      <c r="AS610" s="21"/>
      <c r="AT610" s="21"/>
      <c r="AU610" s="21"/>
      <c r="AV610" s="21"/>
      <c r="AW610" s="21"/>
    </row>
    <row r="611" spans="44:49" ht="15.75" customHeight="1" x14ac:dyDescent="0.25">
      <c r="AR611" s="21"/>
      <c r="AS611" s="21"/>
      <c r="AT611" s="21"/>
      <c r="AU611" s="21"/>
      <c r="AV611" s="21"/>
      <c r="AW611" s="21"/>
    </row>
    <row r="612" spans="44:49" ht="15.75" customHeight="1" x14ac:dyDescent="0.25">
      <c r="AR612" s="21"/>
      <c r="AS612" s="21"/>
      <c r="AT612" s="21"/>
      <c r="AU612" s="21"/>
      <c r="AV612" s="21"/>
      <c r="AW612" s="21"/>
    </row>
    <row r="613" spans="44:49" ht="15.75" customHeight="1" x14ac:dyDescent="0.25">
      <c r="AR613" s="21"/>
      <c r="AS613" s="21"/>
      <c r="AT613" s="21"/>
      <c r="AU613" s="21"/>
      <c r="AV613" s="21"/>
      <c r="AW613" s="21"/>
    </row>
    <row r="614" spans="44:49" ht="15.75" customHeight="1" x14ac:dyDescent="0.25">
      <c r="AR614" s="21"/>
      <c r="AS614" s="21"/>
      <c r="AT614" s="21"/>
      <c r="AU614" s="21"/>
      <c r="AV614" s="21"/>
      <c r="AW614" s="21"/>
    </row>
    <row r="615" spans="44:49" ht="15.75" customHeight="1" x14ac:dyDescent="0.25">
      <c r="AR615" s="21"/>
      <c r="AS615" s="21"/>
      <c r="AT615" s="21"/>
      <c r="AU615" s="21"/>
      <c r="AV615" s="21"/>
      <c r="AW615" s="21"/>
    </row>
    <row r="616" spans="44:49" ht="15.75" customHeight="1" x14ac:dyDescent="0.25">
      <c r="AR616" s="21"/>
      <c r="AS616" s="21"/>
      <c r="AT616" s="21"/>
      <c r="AU616" s="21"/>
      <c r="AV616" s="21"/>
      <c r="AW616" s="21"/>
    </row>
    <row r="617" spans="44:49" ht="15.75" customHeight="1" x14ac:dyDescent="0.25">
      <c r="AR617" s="21"/>
      <c r="AS617" s="21"/>
      <c r="AT617" s="21"/>
      <c r="AU617" s="21"/>
      <c r="AV617" s="21"/>
      <c r="AW617" s="21"/>
    </row>
    <row r="618" spans="44:49" ht="15.75" customHeight="1" x14ac:dyDescent="0.25">
      <c r="AR618" s="21"/>
      <c r="AS618" s="21"/>
      <c r="AT618" s="21"/>
      <c r="AU618" s="21"/>
      <c r="AV618" s="21"/>
      <c r="AW618" s="21"/>
    </row>
    <row r="619" spans="44:49" ht="15.75" customHeight="1" x14ac:dyDescent="0.25">
      <c r="AR619" s="21"/>
      <c r="AS619" s="21"/>
      <c r="AT619" s="21"/>
      <c r="AU619" s="21"/>
      <c r="AV619" s="21"/>
      <c r="AW619" s="21"/>
    </row>
    <row r="620" spans="44:49" ht="15.75" customHeight="1" x14ac:dyDescent="0.25">
      <c r="AR620" s="21"/>
      <c r="AS620" s="21"/>
      <c r="AT620" s="21"/>
      <c r="AU620" s="21"/>
      <c r="AV620" s="21"/>
      <c r="AW620" s="21"/>
    </row>
    <row r="621" spans="44:49" ht="15.75" customHeight="1" x14ac:dyDescent="0.25">
      <c r="AR621" s="21"/>
      <c r="AS621" s="21"/>
      <c r="AT621" s="21"/>
      <c r="AU621" s="21"/>
      <c r="AV621" s="21"/>
      <c r="AW621" s="21"/>
    </row>
    <row r="622" spans="44:49" ht="15.75" customHeight="1" x14ac:dyDescent="0.25">
      <c r="AR622" s="21"/>
      <c r="AS622" s="21"/>
      <c r="AT622" s="21"/>
      <c r="AU622" s="21"/>
      <c r="AV622" s="21"/>
      <c r="AW622" s="21"/>
    </row>
    <row r="623" spans="44:49" ht="15.75" customHeight="1" x14ac:dyDescent="0.25">
      <c r="AR623" s="21"/>
      <c r="AS623" s="21"/>
      <c r="AT623" s="21"/>
      <c r="AU623" s="21"/>
      <c r="AV623" s="21"/>
      <c r="AW623" s="21"/>
    </row>
    <row r="624" spans="44:49" ht="15.75" customHeight="1" x14ac:dyDescent="0.25">
      <c r="AR624" s="21"/>
      <c r="AS624" s="21"/>
      <c r="AT624" s="21"/>
      <c r="AU624" s="21"/>
      <c r="AV624" s="21"/>
      <c r="AW624" s="21"/>
    </row>
    <row r="625" spans="44:49" ht="15.75" customHeight="1" x14ac:dyDescent="0.25">
      <c r="AR625" s="21"/>
      <c r="AS625" s="21"/>
      <c r="AT625" s="21"/>
      <c r="AU625" s="21"/>
      <c r="AV625" s="21"/>
      <c r="AW625" s="21"/>
    </row>
    <row r="626" spans="44:49" ht="15.75" customHeight="1" x14ac:dyDescent="0.25">
      <c r="AR626" s="21"/>
      <c r="AS626" s="21"/>
      <c r="AT626" s="21"/>
      <c r="AU626" s="21"/>
      <c r="AV626" s="21"/>
      <c r="AW626" s="21"/>
    </row>
    <row r="627" spans="44:49" ht="15.75" customHeight="1" x14ac:dyDescent="0.25">
      <c r="AR627" s="21"/>
      <c r="AS627" s="21"/>
      <c r="AT627" s="21"/>
      <c r="AU627" s="21"/>
      <c r="AV627" s="21"/>
      <c r="AW627" s="21"/>
    </row>
    <row r="628" spans="44:49" ht="15.75" customHeight="1" x14ac:dyDescent="0.25">
      <c r="AR628" s="21"/>
      <c r="AS628" s="21"/>
      <c r="AT628" s="21"/>
      <c r="AU628" s="21"/>
      <c r="AV628" s="21"/>
      <c r="AW628" s="21"/>
    </row>
    <row r="629" spans="44:49" ht="15.75" customHeight="1" x14ac:dyDescent="0.25">
      <c r="AR629" s="21"/>
      <c r="AS629" s="21"/>
      <c r="AT629" s="21"/>
      <c r="AU629" s="21"/>
      <c r="AV629" s="21"/>
      <c r="AW629" s="21"/>
    </row>
    <row r="630" spans="44:49" ht="15.75" customHeight="1" x14ac:dyDescent="0.25">
      <c r="AR630" s="21"/>
      <c r="AS630" s="21"/>
      <c r="AT630" s="21"/>
      <c r="AU630" s="21"/>
      <c r="AV630" s="21"/>
      <c r="AW630" s="21"/>
    </row>
    <row r="631" spans="44:49" ht="15.75" customHeight="1" x14ac:dyDescent="0.25">
      <c r="AR631" s="21"/>
      <c r="AS631" s="21"/>
      <c r="AT631" s="21"/>
      <c r="AU631" s="21"/>
      <c r="AV631" s="21"/>
      <c r="AW631" s="21"/>
    </row>
    <row r="632" spans="44:49" ht="15.75" customHeight="1" x14ac:dyDescent="0.25">
      <c r="AR632" s="21"/>
      <c r="AS632" s="21"/>
      <c r="AT632" s="21"/>
      <c r="AU632" s="21"/>
      <c r="AV632" s="21"/>
      <c r="AW632" s="21"/>
    </row>
    <row r="633" spans="44:49" ht="15.75" customHeight="1" x14ac:dyDescent="0.25">
      <c r="AR633" s="21"/>
      <c r="AS633" s="21"/>
      <c r="AT633" s="21"/>
      <c r="AU633" s="21"/>
      <c r="AV633" s="21"/>
      <c r="AW633" s="21"/>
    </row>
    <row r="634" spans="44:49" ht="15.75" customHeight="1" x14ac:dyDescent="0.25">
      <c r="AR634" s="21"/>
      <c r="AS634" s="21"/>
      <c r="AT634" s="21"/>
      <c r="AU634" s="21"/>
      <c r="AV634" s="21"/>
      <c r="AW634" s="21"/>
    </row>
    <row r="635" spans="44:49" ht="15.75" customHeight="1" x14ac:dyDescent="0.25">
      <c r="AR635" s="21"/>
      <c r="AS635" s="21"/>
      <c r="AT635" s="21"/>
      <c r="AU635" s="21"/>
      <c r="AV635" s="21"/>
      <c r="AW635" s="21"/>
    </row>
    <row r="636" spans="44:49" ht="15.75" customHeight="1" x14ac:dyDescent="0.25">
      <c r="AR636" s="21"/>
      <c r="AS636" s="21"/>
      <c r="AT636" s="21"/>
      <c r="AU636" s="21"/>
      <c r="AV636" s="21"/>
      <c r="AW636" s="21"/>
    </row>
    <row r="637" spans="44:49" ht="15.75" customHeight="1" x14ac:dyDescent="0.25">
      <c r="AR637" s="21"/>
      <c r="AS637" s="21"/>
      <c r="AT637" s="21"/>
      <c r="AU637" s="21"/>
      <c r="AV637" s="21"/>
      <c r="AW637" s="21"/>
    </row>
    <row r="638" spans="44:49" ht="15.75" customHeight="1" x14ac:dyDescent="0.25">
      <c r="AR638" s="21"/>
      <c r="AS638" s="21"/>
      <c r="AT638" s="21"/>
      <c r="AU638" s="21"/>
      <c r="AV638" s="21"/>
      <c r="AW638" s="21"/>
    </row>
    <row r="639" spans="44:49" ht="15.75" customHeight="1" x14ac:dyDescent="0.25">
      <c r="AR639" s="21"/>
      <c r="AS639" s="21"/>
      <c r="AT639" s="21"/>
      <c r="AU639" s="21"/>
      <c r="AV639" s="21"/>
      <c r="AW639" s="21"/>
    </row>
    <row r="640" spans="44:49" ht="15.75" customHeight="1" x14ac:dyDescent="0.25">
      <c r="AR640" s="21"/>
      <c r="AS640" s="21"/>
      <c r="AT640" s="21"/>
      <c r="AU640" s="21"/>
      <c r="AV640" s="21"/>
      <c r="AW640" s="21"/>
    </row>
    <row r="641" spans="44:49" ht="15.75" customHeight="1" x14ac:dyDescent="0.25">
      <c r="AR641" s="21"/>
      <c r="AS641" s="21"/>
      <c r="AT641" s="21"/>
      <c r="AU641" s="21"/>
      <c r="AV641" s="21"/>
      <c r="AW641" s="21"/>
    </row>
    <row r="642" spans="44:49" ht="15.75" customHeight="1" x14ac:dyDescent="0.25">
      <c r="AR642" s="21"/>
      <c r="AS642" s="21"/>
      <c r="AT642" s="21"/>
      <c r="AU642" s="21"/>
      <c r="AV642" s="21"/>
      <c r="AW642" s="21"/>
    </row>
    <row r="643" spans="44:49" ht="15.75" customHeight="1" x14ac:dyDescent="0.25">
      <c r="AR643" s="21"/>
      <c r="AS643" s="21"/>
      <c r="AT643" s="21"/>
      <c r="AU643" s="21"/>
      <c r="AV643" s="21"/>
      <c r="AW643" s="21"/>
    </row>
    <row r="644" spans="44:49" ht="15.75" customHeight="1" x14ac:dyDescent="0.25">
      <c r="AR644" s="21"/>
      <c r="AS644" s="21"/>
      <c r="AT644" s="21"/>
      <c r="AU644" s="21"/>
      <c r="AV644" s="21"/>
      <c r="AW644" s="21"/>
    </row>
    <row r="645" spans="44:49" ht="15.75" customHeight="1" x14ac:dyDescent="0.25">
      <c r="AR645" s="21"/>
      <c r="AS645" s="21"/>
      <c r="AT645" s="21"/>
      <c r="AU645" s="21"/>
      <c r="AV645" s="21"/>
      <c r="AW645" s="21"/>
    </row>
    <row r="646" spans="44:49" ht="15.75" customHeight="1" x14ac:dyDescent="0.25">
      <c r="AR646" s="21"/>
      <c r="AS646" s="21"/>
      <c r="AT646" s="21"/>
      <c r="AU646" s="21"/>
      <c r="AV646" s="21"/>
      <c r="AW646" s="21"/>
    </row>
    <row r="647" spans="44:49" ht="15.75" customHeight="1" x14ac:dyDescent="0.25">
      <c r="AR647" s="21"/>
      <c r="AS647" s="21"/>
      <c r="AT647" s="21"/>
      <c r="AU647" s="21"/>
      <c r="AV647" s="21"/>
      <c r="AW647" s="21"/>
    </row>
    <row r="648" spans="44:49" ht="15.75" customHeight="1" x14ac:dyDescent="0.25">
      <c r="AR648" s="21"/>
      <c r="AS648" s="21"/>
      <c r="AT648" s="21"/>
      <c r="AU648" s="21"/>
      <c r="AV648" s="21"/>
      <c r="AW648" s="21"/>
    </row>
    <row r="649" spans="44:49" ht="15.75" customHeight="1" x14ac:dyDescent="0.25">
      <c r="AR649" s="21"/>
      <c r="AS649" s="21"/>
      <c r="AT649" s="21"/>
      <c r="AU649" s="21"/>
      <c r="AV649" s="21"/>
      <c r="AW649" s="21"/>
    </row>
    <row r="650" spans="44:49" ht="15.75" customHeight="1" x14ac:dyDescent="0.25">
      <c r="AR650" s="21"/>
      <c r="AS650" s="21"/>
      <c r="AT650" s="21"/>
      <c r="AU650" s="21"/>
      <c r="AV650" s="21"/>
      <c r="AW650" s="21"/>
    </row>
    <row r="651" spans="44:49" ht="15.75" customHeight="1" x14ac:dyDescent="0.25">
      <c r="AR651" s="21"/>
      <c r="AS651" s="21"/>
      <c r="AT651" s="21"/>
      <c r="AU651" s="21"/>
      <c r="AV651" s="21"/>
      <c r="AW651" s="21"/>
    </row>
    <row r="652" spans="44:49" ht="15.75" customHeight="1" x14ac:dyDescent="0.25">
      <c r="AR652" s="21"/>
      <c r="AS652" s="21"/>
      <c r="AT652" s="21"/>
      <c r="AU652" s="21"/>
      <c r="AV652" s="21"/>
      <c r="AW652" s="21"/>
    </row>
    <row r="653" spans="44:49" ht="15.75" customHeight="1" x14ac:dyDescent="0.25">
      <c r="AR653" s="21"/>
      <c r="AS653" s="21"/>
      <c r="AT653" s="21"/>
      <c r="AU653" s="21"/>
      <c r="AV653" s="21"/>
      <c r="AW653" s="21"/>
    </row>
    <row r="654" spans="44:49" ht="15.75" customHeight="1" x14ac:dyDescent="0.25">
      <c r="AR654" s="21"/>
      <c r="AS654" s="21"/>
      <c r="AT654" s="21"/>
      <c r="AU654" s="21"/>
      <c r="AV654" s="21"/>
      <c r="AW654" s="21"/>
    </row>
    <row r="655" spans="44:49" ht="15.75" customHeight="1" x14ac:dyDescent="0.25">
      <c r="AR655" s="21"/>
      <c r="AS655" s="21"/>
      <c r="AT655" s="21"/>
      <c r="AU655" s="21"/>
      <c r="AV655" s="21"/>
      <c r="AW655" s="21"/>
    </row>
    <row r="656" spans="44:49" ht="15.75" customHeight="1" x14ac:dyDescent="0.25">
      <c r="AR656" s="21"/>
      <c r="AS656" s="21"/>
      <c r="AT656" s="21"/>
      <c r="AU656" s="21"/>
      <c r="AV656" s="21"/>
      <c r="AW656" s="21"/>
    </row>
    <row r="657" spans="44:49" ht="15.75" customHeight="1" x14ac:dyDescent="0.25">
      <c r="AR657" s="21"/>
      <c r="AS657" s="21"/>
      <c r="AT657" s="21"/>
      <c r="AU657" s="21"/>
      <c r="AV657" s="21"/>
      <c r="AW657" s="21"/>
    </row>
    <row r="658" spans="44:49" ht="15.75" customHeight="1" x14ac:dyDescent="0.25">
      <c r="AR658" s="21"/>
      <c r="AS658" s="21"/>
      <c r="AT658" s="21"/>
      <c r="AU658" s="21"/>
      <c r="AV658" s="21"/>
      <c r="AW658" s="21"/>
    </row>
    <row r="659" spans="44:49" ht="15.75" customHeight="1" x14ac:dyDescent="0.25">
      <c r="AR659" s="21"/>
      <c r="AS659" s="21"/>
      <c r="AT659" s="21"/>
      <c r="AU659" s="21"/>
      <c r="AV659" s="21"/>
      <c r="AW659" s="21"/>
    </row>
    <row r="660" spans="44:49" ht="15.75" customHeight="1" x14ac:dyDescent="0.25">
      <c r="AR660" s="21"/>
      <c r="AS660" s="21"/>
      <c r="AT660" s="21"/>
      <c r="AU660" s="21"/>
      <c r="AV660" s="21"/>
      <c r="AW660" s="21"/>
    </row>
    <row r="661" spans="44:49" ht="15.75" customHeight="1" x14ac:dyDescent="0.25">
      <c r="AR661" s="21"/>
      <c r="AS661" s="21"/>
      <c r="AT661" s="21"/>
      <c r="AU661" s="21"/>
      <c r="AV661" s="21"/>
      <c r="AW661" s="21"/>
    </row>
    <row r="662" spans="44:49" ht="15.75" customHeight="1" x14ac:dyDescent="0.25">
      <c r="AR662" s="21"/>
      <c r="AS662" s="21"/>
      <c r="AT662" s="21"/>
      <c r="AU662" s="21"/>
      <c r="AV662" s="21"/>
      <c r="AW662" s="21"/>
    </row>
    <row r="663" spans="44:49" ht="15.75" customHeight="1" x14ac:dyDescent="0.25">
      <c r="AR663" s="21"/>
      <c r="AS663" s="21"/>
      <c r="AT663" s="21"/>
      <c r="AU663" s="21"/>
      <c r="AV663" s="21"/>
      <c r="AW663" s="21"/>
    </row>
    <row r="664" spans="44:49" ht="15.75" customHeight="1" x14ac:dyDescent="0.25">
      <c r="AR664" s="21"/>
      <c r="AS664" s="21"/>
      <c r="AT664" s="21"/>
      <c r="AU664" s="21"/>
      <c r="AV664" s="21"/>
      <c r="AW664" s="21"/>
    </row>
    <row r="665" spans="44:49" ht="15.75" customHeight="1" x14ac:dyDescent="0.25">
      <c r="AR665" s="21"/>
      <c r="AS665" s="21"/>
      <c r="AT665" s="21"/>
      <c r="AU665" s="21"/>
      <c r="AV665" s="21"/>
      <c r="AW665" s="21"/>
    </row>
    <row r="666" spans="44:49" ht="15.75" customHeight="1" x14ac:dyDescent="0.25">
      <c r="AR666" s="21"/>
      <c r="AS666" s="21"/>
      <c r="AT666" s="21"/>
      <c r="AU666" s="21"/>
      <c r="AV666" s="21"/>
      <c r="AW666" s="21"/>
    </row>
    <row r="667" spans="44:49" ht="15.75" customHeight="1" x14ac:dyDescent="0.25">
      <c r="AR667" s="21"/>
      <c r="AS667" s="21"/>
      <c r="AT667" s="21"/>
      <c r="AU667" s="21"/>
      <c r="AV667" s="21"/>
      <c r="AW667" s="21"/>
    </row>
    <row r="668" spans="44:49" ht="15.75" customHeight="1" x14ac:dyDescent="0.25">
      <c r="AR668" s="21"/>
      <c r="AS668" s="21"/>
      <c r="AT668" s="21"/>
      <c r="AU668" s="21"/>
      <c r="AV668" s="21"/>
      <c r="AW668" s="21"/>
    </row>
    <row r="669" spans="44:49" ht="15.75" customHeight="1" x14ac:dyDescent="0.25">
      <c r="AR669" s="21"/>
      <c r="AS669" s="21"/>
      <c r="AT669" s="21"/>
      <c r="AU669" s="21"/>
      <c r="AV669" s="21"/>
      <c r="AW669" s="21"/>
    </row>
    <row r="670" spans="44:49" ht="15.75" customHeight="1" x14ac:dyDescent="0.25">
      <c r="AR670" s="21"/>
      <c r="AS670" s="21"/>
      <c r="AT670" s="21"/>
      <c r="AU670" s="21"/>
      <c r="AV670" s="21"/>
      <c r="AW670" s="21"/>
    </row>
    <row r="671" spans="44:49" ht="15.75" customHeight="1" x14ac:dyDescent="0.25">
      <c r="AR671" s="21"/>
      <c r="AS671" s="21"/>
      <c r="AT671" s="21"/>
      <c r="AU671" s="21"/>
      <c r="AV671" s="21"/>
      <c r="AW671" s="21"/>
    </row>
    <row r="672" spans="44:49" ht="15.75" customHeight="1" x14ac:dyDescent="0.25">
      <c r="AR672" s="21"/>
      <c r="AS672" s="21"/>
      <c r="AT672" s="21"/>
      <c r="AU672" s="21"/>
      <c r="AV672" s="21"/>
      <c r="AW672" s="21"/>
    </row>
    <row r="673" spans="44:49" ht="15.75" customHeight="1" x14ac:dyDescent="0.25">
      <c r="AR673" s="21"/>
      <c r="AS673" s="21"/>
      <c r="AT673" s="21"/>
      <c r="AU673" s="21"/>
      <c r="AV673" s="21"/>
      <c r="AW673" s="21"/>
    </row>
    <row r="674" spans="44:49" ht="15.75" customHeight="1" x14ac:dyDescent="0.25">
      <c r="AR674" s="21"/>
      <c r="AS674" s="21"/>
      <c r="AT674" s="21"/>
      <c r="AU674" s="21"/>
      <c r="AV674" s="21"/>
      <c r="AW674" s="21"/>
    </row>
    <row r="675" spans="44:49" ht="15.75" customHeight="1" x14ac:dyDescent="0.25">
      <c r="AR675" s="21"/>
      <c r="AS675" s="21"/>
      <c r="AT675" s="21"/>
      <c r="AU675" s="21"/>
      <c r="AV675" s="21"/>
      <c r="AW675" s="21"/>
    </row>
    <row r="676" spans="44:49" ht="15.75" customHeight="1" x14ac:dyDescent="0.25">
      <c r="AR676" s="21"/>
      <c r="AS676" s="21"/>
      <c r="AT676" s="21"/>
      <c r="AU676" s="21"/>
      <c r="AV676" s="21"/>
      <c r="AW676" s="21"/>
    </row>
    <row r="677" spans="44:49" ht="15.75" customHeight="1" x14ac:dyDescent="0.25">
      <c r="AR677" s="21"/>
      <c r="AS677" s="21"/>
      <c r="AT677" s="21"/>
      <c r="AU677" s="21"/>
      <c r="AV677" s="21"/>
      <c r="AW677" s="21"/>
    </row>
    <row r="678" spans="44:49" ht="15.75" customHeight="1" x14ac:dyDescent="0.25">
      <c r="AR678" s="21"/>
      <c r="AS678" s="21"/>
      <c r="AT678" s="21"/>
      <c r="AU678" s="21"/>
      <c r="AV678" s="21"/>
      <c r="AW678" s="21"/>
    </row>
    <row r="679" spans="44:49" ht="15.75" customHeight="1" x14ac:dyDescent="0.25">
      <c r="AR679" s="21"/>
      <c r="AS679" s="21"/>
      <c r="AT679" s="21"/>
      <c r="AU679" s="21"/>
      <c r="AV679" s="21"/>
      <c r="AW679" s="21"/>
    </row>
    <row r="680" spans="44:49" ht="15.75" customHeight="1" x14ac:dyDescent="0.25">
      <c r="AR680" s="21"/>
      <c r="AS680" s="21"/>
      <c r="AT680" s="21"/>
      <c r="AU680" s="21"/>
      <c r="AV680" s="21"/>
      <c r="AW680" s="21"/>
    </row>
    <row r="681" spans="44:49" ht="15.75" customHeight="1" x14ac:dyDescent="0.25">
      <c r="AR681" s="21"/>
      <c r="AS681" s="21"/>
      <c r="AT681" s="21"/>
      <c r="AU681" s="21"/>
      <c r="AV681" s="21"/>
      <c r="AW681" s="21"/>
    </row>
    <row r="682" spans="44:49" ht="15.75" customHeight="1" x14ac:dyDescent="0.25">
      <c r="AR682" s="21"/>
      <c r="AS682" s="21"/>
      <c r="AT682" s="21"/>
      <c r="AU682" s="21"/>
      <c r="AV682" s="21"/>
      <c r="AW682" s="21"/>
    </row>
    <row r="683" spans="44:49" ht="15.75" customHeight="1" x14ac:dyDescent="0.25">
      <c r="AR683" s="21"/>
      <c r="AS683" s="21"/>
      <c r="AT683" s="21"/>
      <c r="AU683" s="21"/>
      <c r="AV683" s="21"/>
      <c r="AW683" s="21"/>
    </row>
    <row r="684" spans="44:49" ht="15.75" customHeight="1" x14ac:dyDescent="0.25">
      <c r="AR684" s="21"/>
      <c r="AS684" s="21"/>
      <c r="AT684" s="21"/>
      <c r="AU684" s="21"/>
      <c r="AV684" s="21"/>
      <c r="AW684" s="21"/>
    </row>
    <row r="685" spans="44:49" ht="15.75" customHeight="1" x14ac:dyDescent="0.25">
      <c r="AR685" s="21"/>
      <c r="AS685" s="21"/>
      <c r="AT685" s="21"/>
      <c r="AU685" s="21"/>
      <c r="AV685" s="21"/>
      <c r="AW685" s="21"/>
    </row>
    <row r="686" spans="44:49" ht="15.75" customHeight="1" x14ac:dyDescent="0.25">
      <c r="AR686" s="21"/>
      <c r="AS686" s="21"/>
      <c r="AT686" s="21"/>
      <c r="AU686" s="21"/>
      <c r="AV686" s="21"/>
      <c r="AW686" s="21"/>
    </row>
    <row r="687" spans="44:49" ht="15.75" customHeight="1" x14ac:dyDescent="0.25">
      <c r="AR687" s="21"/>
      <c r="AS687" s="21"/>
      <c r="AT687" s="21"/>
      <c r="AU687" s="21"/>
      <c r="AV687" s="21"/>
      <c r="AW687" s="21"/>
    </row>
    <row r="688" spans="44:49" ht="15.75" customHeight="1" x14ac:dyDescent="0.25">
      <c r="AR688" s="21"/>
      <c r="AS688" s="21"/>
      <c r="AT688" s="21"/>
      <c r="AU688" s="21"/>
      <c r="AV688" s="21"/>
      <c r="AW688" s="21"/>
    </row>
    <row r="689" spans="44:49" ht="15.75" customHeight="1" x14ac:dyDescent="0.25">
      <c r="AR689" s="21"/>
      <c r="AS689" s="21"/>
      <c r="AT689" s="21"/>
      <c r="AU689" s="21"/>
      <c r="AV689" s="21"/>
      <c r="AW689" s="21"/>
    </row>
    <row r="690" spans="44:49" ht="15.75" customHeight="1" x14ac:dyDescent="0.25">
      <c r="AR690" s="21"/>
      <c r="AS690" s="21"/>
      <c r="AT690" s="21"/>
      <c r="AU690" s="21"/>
      <c r="AV690" s="21"/>
      <c r="AW690" s="21"/>
    </row>
    <row r="691" spans="44:49" ht="15.75" customHeight="1" x14ac:dyDescent="0.25">
      <c r="AR691" s="21"/>
      <c r="AS691" s="21"/>
      <c r="AT691" s="21"/>
      <c r="AU691" s="21"/>
      <c r="AV691" s="21"/>
      <c r="AW691" s="21"/>
    </row>
    <row r="692" spans="44:49" ht="15.75" customHeight="1" x14ac:dyDescent="0.25">
      <c r="AR692" s="21"/>
      <c r="AS692" s="21"/>
      <c r="AT692" s="21"/>
      <c r="AU692" s="21"/>
      <c r="AV692" s="21"/>
      <c r="AW692" s="21"/>
    </row>
    <row r="693" spans="44:49" ht="15.75" customHeight="1" x14ac:dyDescent="0.25">
      <c r="AR693" s="21"/>
      <c r="AS693" s="21"/>
      <c r="AT693" s="21"/>
      <c r="AU693" s="21"/>
      <c r="AV693" s="21"/>
      <c r="AW693" s="21"/>
    </row>
    <row r="694" spans="44:49" ht="15.75" customHeight="1" x14ac:dyDescent="0.25">
      <c r="AR694" s="21"/>
      <c r="AS694" s="21"/>
      <c r="AT694" s="21"/>
      <c r="AU694" s="21"/>
      <c r="AV694" s="21"/>
      <c r="AW694" s="21"/>
    </row>
    <row r="695" spans="44:49" ht="15.75" customHeight="1" x14ac:dyDescent="0.25">
      <c r="AR695" s="21"/>
      <c r="AS695" s="21"/>
      <c r="AT695" s="21"/>
      <c r="AU695" s="21"/>
      <c r="AV695" s="21"/>
      <c r="AW695" s="21"/>
    </row>
    <row r="696" spans="44:49" ht="15.75" customHeight="1" x14ac:dyDescent="0.25">
      <c r="AR696" s="21"/>
      <c r="AS696" s="21"/>
      <c r="AT696" s="21"/>
      <c r="AU696" s="21"/>
      <c r="AV696" s="21"/>
      <c r="AW696" s="21"/>
    </row>
    <row r="697" spans="44:49" ht="15.75" customHeight="1" x14ac:dyDescent="0.25">
      <c r="AR697" s="21"/>
      <c r="AS697" s="21"/>
      <c r="AT697" s="21"/>
      <c r="AU697" s="21"/>
      <c r="AV697" s="21"/>
      <c r="AW697" s="21"/>
    </row>
    <row r="698" spans="44:49" ht="15.75" customHeight="1" x14ac:dyDescent="0.25">
      <c r="AR698" s="21"/>
      <c r="AS698" s="21"/>
      <c r="AT698" s="21"/>
      <c r="AU698" s="21"/>
      <c r="AV698" s="21"/>
      <c r="AW698" s="21"/>
    </row>
    <row r="699" spans="44:49" ht="15.75" customHeight="1" x14ac:dyDescent="0.25">
      <c r="AR699" s="21"/>
      <c r="AS699" s="21"/>
      <c r="AT699" s="21"/>
      <c r="AU699" s="21"/>
      <c r="AV699" s="21"/>
      <c r="AW699" s="21"/>
    </row>
    <row r="700" spans="44:49" ht="15.75" customHeight="1" x14ac:dyDescent="0.25">
      <c r="AR700" s="21"/>
      <c r="AS700" s="21"/>
      <c r="AT700" s="21"/>
      <c r="AU700" s="21"/>
      <c r="AV700" s="21"/>
      <c r="AW700" s="21"/>
    </row>
    <row r="701" spans="44:49" ht="15.75" customHeight="1" x14ac:dyDescent="0.25">
      <c r="AR701" s="21"/>
      <c r="AS701" s="21"/>
      <c r="AT701" s="21"/>
      <c r="AU701" s="21"/>
      <c r="AV701" s="21"/>
      <c r="AW701" s="21"/>
    </row>
    <row r="702" spans="44:49" ht="15.75" customHeight="1" x14ac:dyDescent="0.25">
      <c r="AR702" s="21"/>
      <c r="AS702" s="21"/>
      <c r="AT702" s="21"/>
      <c r="AU702" s="21"/>
      <c r="AV702" s="21"/>
      <c r="AW702" s="21"/>
    </row>
    <row r="703" spans="44:49" ht="15.75" customHeight="1" x14ac:dyDescent="0.25">
      <c r="AR703" s="21"/>
      <c r="AS703" s="21"/>
      <c r="AT703" s="21"/>
      <c r="AU703" s="21"/>
      <c r="AV703" s="21"/>
      <c r="AW703" s="21"/>
    </row>
    <row r="704" spans="44:49" ht="15.75" customHeight="1" x14ac:dyDescent="0.25">
      <c r="AR704" s="21"/>
      <c r="AS704" s="21"/>
      <c r="AT704" s="21"/>
      <c r="AU704" s="21"/>
      <c r="AV704" s="21"/>
      <c r="AW704" s="21"/>
    </row>
    <row r="705" spans="44:49" ht="15.75" customHeight="1" x14ac:dyDescent="0.25">
      <c r="AR705" s="21"/>
      <c r="AS705" s="21"/>
      <c r="AT705" s="21"/>
      <c r="AU705" s="21"/>
      <c r="AV705" s="21"/>
      <c r="AW705" s="21"/>
    </row>
    <row r="706" spans="44:49" ht="15.75" customHeight="1" x14ac:dyDescent="0.25">
      <c r="AR706" s="21"/>
      <c r="AS706" s="21"/>
      <c r="AT706" s="21"/>
      <c r="AU706" s="21"/>
      <c r="AV706" s="21"/>
      <c r="AW706" s="21"/>
    </row>
    <row r="707" spans="44:49" ht="15.75" customHeight="1" x14ac:dyDescent="0.25">
      <c r="AR707" s="21"/>
      <c r="AS707" s="21"/>
      <c r="AT707" s="21"/>
      <c r="AU707" s="21"/>
      <c r="AV707" s="21"/>
      <c r="AW707" s="21"/>
    </row>
    <row r="708" spans="44:49" ht="15.75" customHeight="1" x14ac:dyDescent="0.25">
      <c r="AR708" s="21"/>
      <c r="AS708" s="21"/>
      <c r="AT708" s="21"/>
      <c r="AU708" s="21"/>
      <c r="AV708" s="21"/>
      <c r="AW708" s="21"/>
    </row>
    <row r="709" spans="44:49" ht="15.75" customHeight="1" x14ac:dyDescent="0.25">
      <c r="AR709" s="21"/>
      <c r="AS709" s="21"/>
      <c r="AT709" s="21"/>
      <c r="AU709" s="21"/>
      <c r="AV709" s="21"/>
      <c r="AW709" s="21"/>
    </row>
    <row r="710" spans="44:49" ht="15.75" customHeight="1" x14ac:dyDescent="0.25">
      <c r="AR710" s="21"/>
      <c r="AS710" s="21"/>
      <c r="AT710" s="21"/>
      <c r="AU710" s="21"/>
      <c r="AV710" s="21"/>
      <c r="AW710" s="21"/>
    </row>
    <row r="711" spans="44:49" ht="15.75" customHeight="1" x14ac:dyDescent="0.25">
      <c r="AR711" s="21"/>
      <c r="AS711" s="21"/>
      <c r="AT711" s="21"/>
      <c r="AU711" s="21"/>
      <c r="AV711" s="21"/>
      <c r="AW711" s="21"/>
    </row>
    <row r="712" spans="44:49" ht="15.75" customHeight="1" x14ac:dyDescent="0.25">
      <c r="AR712" s="21"/>
      <c r="AS712" s="21"/>
      <c r="AT712" s="21"/>
      <c r="AU712" s="21"/>
      <c r="AV712" s="21"/>
      <c r="AW712" s="21"/>
    </row>
    <row r="713" spans="44:49" ht="15.75" customHeight="1" x14ac:dyDescent="0.25">
      <c r="AR713" s="21"/>
      <c r="AS713" s="21"/>
      <c r="AT713" s="21"/>
      <c r="AU713" s="21"/>
      <c r="AV713" s="21"/>
      <c r="AW713" s="21"/>
    </row>
    <row r="714" spans="44:49" ht="15.75" customHeight="1" x14ac:dyDescent="0.25">
      <c r="AR714" s="21"/>
      <c r="AS714" s="21"/>
      <c r="AT714" s="21"/>
      <c r="AU714" s="21"/>
      <c r="AV714" s="21"/>
      <c r="AW714" s="21"/>
    </row>
    <row r="715" spans="44:49" ht="15.75" customHeight="1" x14ac:dyDescent="0.25">
      <c r="AR715" s="21"/>
      <c r="AS715" s="21"/>
      <c r="AT715" s="21"/>
      <c r="AU715" s="21"/>
      <c r="AV715" s="21"/>
      <c r="AW715" s="21"/>
    </row>
    <row r="716" spans="44:49" ht="15.75" customHeight="1" x14ac:dyDescent="0.25">
      <c r="AR716" s="21"/>
      <c r="AS716" s="21"/>
      <c r="AT716" s="21"/>
      <c r="AU716" s="21"/>
      <c r="AV716" s="21"/>
      <c r="AW716" s="21"/>
    </row>
    <row r="717" spans="44:49" ht="15.75" customHeight="1" x14ac:dyDescent="0.25">
      <c r="AR717" s="21"/>
      <c r="AS717" s="21"/>
      <c r="AT717" s="21"/>
      <c r="AU717" s="21"/>
      <c r="AV717" s="21"/>
      <c r="AW717" s="21"/>
    </row>
    <row r="718" spans="44:49" ht="15.75" customHeight="1" x14ac:dyDescent="0.25">
      <c r="AR718" s="21"/>
      <c r="AS718" s="21"/>
      <c r="AT718" s="21"/>
      <c r="AU718" s="21"/>
      <c r="AV718" s="21"/>
      <c r="AW718" s="21"/>
    </row>
    <row r="719" spans="44:49" ht="15.75" customHeight="1" x14ac:dyDescent="0.25">
      <c r="AR719" s="21"/>
      <c r="AS719" s="21"/>
      <c r="AT719" s="21"/>
      <c r="AU719" s="21"/>
      <c r="AV719" s="21"/>
      <c r="AW719" s="21"/>
    </row>
    <row r="720" spans="44:49" ht="15.75" customHeight="1" x14ac:dyDescent="0.25">
      <c r="AR720" s="21"/>
      <c r="AS720" s="21"/>
      <c r="AT720" s="21"/>
      <c r="AU720" s="21"/>
      <c r="AV720" s="21"/>
      <c r="AW720" s="21"/>
    </row>
    <row r="721" spans="44:49" ht="15.75" customHeight="1" x14ac:dyDescent="0.25">
      <c r="AR721" s="21"/>
      <c r="AS721" s="21"/>
      <c r="AT721" s="21"/>
      <c r="AU721" s="21"/>
      <c r="AV721" s="21"/>
      <c r="AW721" s="21"/>
    </row>
    <row r="722" spans="44:49" ht="15.75" customHeight="1" x14ac:dyDescent="0.25">
      <c r="AR722" s="21"/>
      <c r="AS722" s="21"/>
      <c r="AT722" s="21"/>
      <c r="AU722" s="21"/>
      <c r="AV722" s="21"/>
      <c r="AW722" s="21"/>
    </row>
    <row r="723" spans="44:49" ht="15.75" customHeight="1" x14ac:dyDescent="0.25">
      <c r="AR723" s="21"/>
      <c r="AS723" s="21"/>
      <c r="AT723" s="21"/>
      <c r="AU723" s="21"/>
      <c r="AV723" s="21"/>
      <c r="AW723" s="21"/>
    </row>
    <row r="724" spans="44:49" ht="15.75" customHeight="1" x14ac:dyDescent="0.25">
      <c r="AR724" s="21"/>
      <c r="AS724" s="21"/>
      <c r="AT724" s="21"/>
      <c r="AU724" s="21"/>
      <c r="AV724" s="21"/>
      <c r="AW724" s="21"/>
    </row>
    <row r="725" spans="44:49" ht="15.75" customHeight="1" x14ac:dyDescent="0.25">
      <c r="AR725" s="21"/>
      <c r="AS725" s="21"/>
      <c r="AT725" s="21"/>
      <c r="AU725" s="21"/>
      <c r="AV725" s="21"/>
      <c r="AW725" s="21"/>
    </row>
    <row r="726" spans="44:49" ht="15.75" customHeight="1" x14ac:dyDescent="0.25">
      <c r="AR726" s="21"/>
      <c r="AS726" s="21"/>
      <c r="AT726" s="21"/>
      <c r="AU726" s="21"/>
      <c r="AV726" s="21"/>
      <c r="AW726" s="21"/>
    </row>
    <row r="727" spans="44:49" ht="15.75" customHeight="1" x14ac:dyDescent="0.25">
      <c r="AR727" s="21"/>
      <c r="AS727" s="21"/>
      <c r="AT727" s="21"/>
      <c r="AU727" s="21"/>
      <c r="AV727" s="21"/>
      <c r="AW727" s="21"/>
    </row>
    <row r="728" spans="44:49" ht="15.75" customHeight="1" x14ac:dyDescent="0.25">
      <c r="AR728" s="21"/>
      <c r="AS728" s="21"/>
      <c r="AT728" s="21"/>
      <c r="AU728" s="21"/>
      <c r="AV728" s="21"/>
      <c r="AW728" s="21"/>
    </row>
    <row r="729" spans="44:49" ht="15.75" customHeight="1" x14ac:dyDescent="0.25">
      <c r="AR729" s="21"/>
      <c r="AS729" s="21"/>
      <c r="AT729" s="21"/>
      <c r="AU729" s="21"/>
      <c r="AV729" s="21"/>
      <c r="AW729" s="21"/>
    </row>
    <row r="730" spans="44:49" ht="15.75" customHeight="1" x14ac:dyDescent="0.25">
      <c r="AR730" s="21"/>
      <c r="AS730" s="21"/>
      <c r="AT730" s="21"/>
      <c r="AU730" s="21"/>
      <c r="AV730" s="21"/>
      <c r="AW730" s="21"/>
    </row>
    <row r="731" spans="44:49" ht="15.75" customHeight="1" x14ac:dyDescent="0.25">
      <c r="AR731" s="21"/>
      <c r="AS731" s="21"/>
      <c r="AT731" s="21"/>
      <c r="AU731" s="21"/>
      <c r="AV731" s="21"/>
      <c r="AW731" s="21"/>
    </row>
    <row r="732" spans="44:49" ht="15.75" customHeight="1" x14ac:dyDescent="0.25">
      <c r="AR732" s="21"/>
      <c r="AS732" s="21"/>
      <c r="AT732" s="21"/>
      <c r="AU732" s="21"/>
      <c r="AV732" s="21"/>
      <c r="AW732" s="21"/>
    </row>
    <row r="733" spans="44:49" ht="15.75" customHeight="1" x14ac:dyDescent="0.25">
      <c r="AR733" s="21"/>
      <c r="AS733" s="21"/>
      <c r="AT733" s="21"/>
      <c r="AU733" s="21"/>
      <c r="AV733" s="21"/>
      <c r="AW733" s="21"/>
    </row>
    <row r="734" spans="44:49" ht="15.75" customHeight="1" x14ac:dyDescent="0.25">
      <c r="AR734" s="21"/>
      <c r="AS734" s="21"/>
      <c r="AT734" s="21"/>
      <c r="AU734" s="21"/>
      <c r="AV734" s="21"/>
      <c r="AW734" s="21"/>
    </row>
    <row r="735" spans="44:49" ht="15.75" customHeight="1" x14ac:dyDescent="0.25">
      <c r="AR735" s="21"/>
      <c r="AS735" s="21"/>
      <c r="AT735" s="21"/>
      <c r="AU735" s="21"/>
      <c r="AV735" s="21"/>
      <c r="AW735" s="21"/>
    </row>
    <row r="736" spans="44:49" ht="15.75" customHeight="1" x14ac:dyDescent="0.25">
      <c r="AR736" s="21"/>
      <c r="AS736" s="21"/>
      <c r="AT736" s="21"/>
      <c r="AU736" s="21"/>
      <c r="AV736" s="21"/>
      <c r="AW736" s="21"/>
    </row>
    <row r="737" spans="44:49" ht="15.75" customHeight="1" x14ac:dyDescent="0.25">
      <c r="AR737" s="21"/>
      <c r="AS737" s="21"/>
      <c r="AT737" s="21"/>
      <c r="AU737" s="21"/>
      <c r="AV737" s="21"/>
      <c r="AW737" s="21"/>
    </row>
    <row r="738" spans="44:49" ht="15.75" customHeight="1" x14ac:dyDescent="0.25">
      <c r="AR738" s="21"/>
      <c r="AS738" s="21"/>
      <c r="AT738" s="21"/>
      <c r="AU738" s="21"/>
      <c r="AV738" s="21"/>
      <c r="AW738" s="21"/>
    </row>
    <row r="739" spans="44:49" ht="15.75" customHeight="1" x14ac:dyDescent="0.25">
      <c r="AR739" s="21"/>
      <c r="AS739" s="21"/>
      <c r="AT739" s="21"/>
      <c r="AU739" s="21"/>
      <c r="AV739" s="21"/>
      <c r="AW739" s="21"/>
    </row>
    <row r="740" spans="44:49" ht="15.75" customHeight="1" x14ac:dyDescent="0.25">
      <c r="AR740" s="21"/>
      <c r="AS740" s="21"/>
      <c r="AT740" s="21"/>
      <c r="AU740" s="21"/>
      <c r="AV740" s="21"/>
      <c r="AW740" s="21"/>
    </row>
    <row r="741" spans="44:49" ht="15.75" customHeight="1" x14ac:dyDescent="0.25">
      <c r="AR741" s="21"/>
      <c r="AS741" s="21"/>
      <c r="AT741" s="21"/>
      <c r="AU741" s="21"/>
      <c r="AV741" s="21"/>
      <c r="AW741" s="21"/>
    </row>
    <row r="742" spans="44:49" ht="15.75" customHeight="1" x14ac:dyDescent="0.25">
      <c r="AR742" s="21"/>
      <c r="AS742" s="21"/>
      <c r="AT742" s="21"/>
      <c r="AU742" s="21"/>
      <c r="AV742" s="21"/>
      <c r="AW742" s="21"/>
    </row>
    <row r="743" spans="44:49" ht="15.75" customHeight="1" x14ac:dyDescent="0.25">
      <c r="AR743" s="21"/>
      <c r="AS743" s="21"/>
      <c r="AT743" s="21"/>
      <c r="AU743" s="21"/>
      <c r="AV743" s="21"/>
      <c r="AW743" s="21"/>
    </row>
    <row r="744" spans="44:49" ht="15.75" customHeight="1" x14ac:dyDescent="0.25">
      <c r="AR744" s="21"/>
      <c r="AS744" s="21"/>
      <c r="AT744" s="21"/>
      <c r="AU744" s="21"/>
      <c r="AV744" s="21"/>
      <c r="AW744" s="21"/>
    </row>
    <row r="745" spans="44:49" ht="15.75" customHeight="1" x14ac:dyDescent="0.25">
      <c r="AR745" s="21"/>
      <c r="AS745" s="21"/>
      <c r="AT745" s="21"/>
      <c r="AU745" s="21"/>
      <c r="AV745" s="21"/>
      <c r="AW745" s="21"/>
    </row>
    <row r="746" spans="44:49" ht="15.75" customHeight="1" x14ac:dyDescent="0.25">
      <c r="AR746" s="21"/>
      <c r="AS746" s="21"/>
      <c r="AT746" s="21"/>
      <c r="AU746" s="21"/>
      <c r="AV746" s="21"/>
      <c r="AW746" s="21"/>
    </row>
    <row r="747" spans="44:49" ht="15.75" customHeight="1" x14ac:dyDescent="0.25">
      <c r="AR747" s="21"/>
      <c r="AS747" s="21"/>
      <c r="AT747" s="21"/>
      <c r="AU747" s="21"/>
      <c r="AV747" s="21"/>
      <c r="AW747" s="21"/>
    </row>
    <row r="748" spans="44:49" ht="15.75" customHeight="1" x14ac:dyDescent="0.25">
      <c r="AR748" s="21"/>
      <c r="AS748" s="21"/>
      <c r="AT748" s="21"/>
      <c r="AU748" s="21"/>
      <c r="AV748" s="21"/>
      <c r="AW748" s="21"/>
    </row>
    <row r="749" spans="44:49" ht="15.75" customHeight="1" x14ac:dyDescent="0.25">
      <c r="AR749" s="21"/>
      <c r="AS749" s="21"/>
      <c r="AT749" s="21"/>
      <c r="AU749" s="21"/>
      <c r="AV749" s="21"/>
      <c r="AW749" s="21"/>
    </row>
    <row r="750" spans="44:49" ht="15.75" customHeight="1" x14ac:dyDescent="0.25">
      <c r="AR750" s="21"/>
      <c r="AS750" s="21"/>
      <c r="AT750" s="21"/>
      <c r="AU750" s="21"/>
      <c r="AV750" s="21"/>
      <c r="AW750" s="21"/>
    </row>
    <row r="751" spans="44:49" ht="15.75" customHeight="1" x14ac:dyDescent="0.25">
      <c r="AR751" s="21"/>
      <c r="AS751" s="21"/>
      <c r="AT751" s="21"/>
      <c r="AU751" s="21"/>
      <c r="AV751" s="21"/>
      <c r="AW751" s="21"/>
    </row>
    <row r="752" spans="44:49" ht="15.75" customHeight="1" x14ac:dyDescent="0.25">
      <c r="AR752" s="21"/>
      <c r="AS752" s="21"/>
      <c r="AT752" s="21"/>
      <c r="AU752" s="21"/>
      <c r="AV752" s="21"/>
      <c r="AW752" s="21"/>
    </row>
    <row r="753" spans="44:49" ht="15.75" customHeight="1" x14ac:dyDescent="0.25">
      <c r="AR753" s="21"/>
      <c r="AS753" s="21"/>
      <c r="AT753" s="21"/>
      <c r="AU753" s="21"/>
      <c r="AV753" s="21"/>
      <c r="AW753" s="21"/>
    </row>
    <row r="754" spans="44:49" ht="15.75" customHeight="1" x14ac:dyDescent="0.25">
      <c r="AR754" s="21"/>
      <c r="AS754" s="21"/>
      <c r="AT754" s="21"/>
      <c r="AU754" s="21"/>
      <c r="AV754" s="21"/>
      <c r="AW754" s="21"/>
    </row>
    <row r="755" spans="44:49" ht="15.75" customHeight="1" x14ac:dyDescent="0.25">
      <c r="AR755" s="21"/>
      <c r="AS755" s="21"/>
      <c r="AT755" s="21"/>
      <c r="AU755" s="21"/>
      <c r="AV755" s="21"/>
      <c r="AW755" s="21"/>
    </row>
    <row r="756" spans="44:49" ht="15.75" customHeight="1" x14ac:dyDescent="0.25">
      <c r="AR756" s="21"/>
      <c r="AS756" s="21"/>
      <c r="AT756" s="21"/>
      <c r="AU756" s="21"/>
      <c r="AV756" s="21"/>
      <c r="AW756" s="21"/>
    </row>
    <row r="757" spans="44:49" ht="15.75" customHeight="1" x14ac:dyDescent="0.25">
      <c r="AR757" s="21"/>
      <c r="AS757" s="21"/>
      <c r="AT757" s="21"/>
      <c r="AU757" s="21"/>
      <c r="AV757" s="21"/>
      <c r="AW757" s="21"/>
    </row>
    <row r="758" spans="44:49" ht="15.75" customHeight="1" x14ac:dyDescent="0.25">
      <c r="AR758" s="21"/>
      <c r="AS758" s="21"/>
      <c r="AT758" s="21"/>
      <c r="AU758" s="21"/>
      <c r="AV758" s="21"/>
      <c r="AW758" s="21"/>
    </row>
    <row r="759" spans="44:49" ht="15.75" customHeight="1" x14ac:dyDescent="0.25">
      <c r="AR759" s="21"/>
      <c r="AS759" s="21"/>
      <c r="AT759" s="21"/>
      <c r="AU759" s="21"/>
      <c r="AV759" s="21"/>
      <c r="AW759" s="21"/>
    </row>
    <row r="760" spans="44:49" ht="15.75" customHeight="1" x14ac:dyDescent="0.25">
      <c r="AR760" s="21"/>
      <c r="AS760" s="21"/>
      <c r="AT760" s="21"/>
      <c r="AU760" s="21"/>
      <c r="AV760" s="21"/>
      <c r="AW760" s="21"/>
    </row>
    <row r="761" spans="44:49" ht="15.75" customHeight="1" x14ac:dyDescent="0.25">
      <c r="AR761" s="21"/>
      <c r="AS761" s="21"/>
      <c r="AT761" s="21"/>
      <c r="AU761" s="21"/>
      <c r="AV761" s="21"/>
      <c r="AW761" s="21"/>
    </row>
    <row r="762" spans="44:49" ht="15.75" customHeight="1" x14ac:dyDescent="0.25">
      <c r="AR762" s="21"/>
      <c r="AS762" s="21"/>
      <c r="AT762" s="21"/>
      <c r="AU762" s="21"/>
      <c r="AV762" s="21"/>
      <c r="AW762" s="21"/>
    </row>
    <row r="763" spans="44:49" ht="15.75" customHeight="1" x14ac:dyDescent="0.25">
      <c r="AR763" s="21"/>
      <c r="AS763" s="21"/>
      <c r="AT763" s="21"/>
      <c r="AU763" s="21"/>
      <c r="AV763" s="21"/>
      <c r="AW763" s="21"/>
    </row>
    <row r="764" spans="44:49" ht="15.75" customHeight="1" x14ac:dyDescent="0.25">
      <c r="AR764" s="21"/>
      <c r="AS764" s="21"/>
      <c r="AT764" s="21"/>
      <c r="AU764" s="21"/>
      <c r="AV764" s="21"/>
      <c r="AW764" s="21"/>
    </row>
    <row r="765" spans="44:49" ht="15.75" customHeight="1" x14ac:dyDescent="0.25">
      <c r="AR765" s="21"/>
      <c r="AS765" s="21"/>
      <c r="AT765" s="21"/>
      <c r="AU765" s="21"/>
      <c r="AV765" s="21"/>
      <c r="AW765" s="21"/>
    </row>
    <row r="766" spans="44:49" ht="15.75" customHeight="1" x14ac:dyDescent="0.25">
      <c r="AR766" s="21"/>
      <c r="AS766" s="21"/>
      <c r="AT766" s="21"/>
      <c r="AU766" s="21"/>
      <c r="AV766" s="21"/>
      <c r="AW766" s="21"/>
    </row>
    <row r="767" spans="44:49" ht="15.75" customHeight="1" x14ac:dyDescent="0.25">
      <c r="AR767" s="21"/>
      <c r="AS767" s="21"/>
      <c r="AT767" s="21"/>
      <c r="AU767" s="21"/>
      <c r="AV767" s="21"/>
      <c r="AW767" s="21"/>
    </row>
    <row r="768" spans="44:49" ht="15.75" customHeight="1" x14ac:dyDescent="0.25">
      <c r="AR768" s="21"/>
      <c r="AS768" s="21"/>
      <c r="AT768" s="21"/>
      <c r="AU768" s="21"/>
      <c r="AV768" s="21"/>
      <c r="AW768" s="21"/>
    </row>
    <row r="769" spans="44:49" ht="15.75" customHeight="1" x14ac:dyDescent="0.25">
      <c r="AR769" s="21"/>
      <c r="AS769" s="21"/>
      <c r="AT769" s="21"/>
      <c r="AU769" s="21"/>
      <c r="AV769" s="21"/>
      <c r="AW769" s="21"/>
    </row>
    <row r="770" spans="44:49" ht="15.75" customHeight="1" x14ac:dyDescent="0.25">
      <c r="AR770" s="21"/>
      <c r="AS770" s="21"/>
      <c r="AT770" s="21"/>
      <c r="AU770" s="21"/>
      <c r="AV770" s="21"/>
      <c r="AW770" s="21"/>
    </row>
    <row r="771" spans="44:49" ht="15.75" customHeight="1" x14ac:dyDescent="0.25">
      <c r="AR771" s="21"/>
      <c r="AS771" s="21"/>
      <c r="AT771" s="21"/>
      <c r="AU771" s="21"/>
      <c r="AV771" s="21"/>
      <c r="AW771" s="21"/>
    </row>
    <row r="772" spans="44:49" ht="15.75" customHeight="1" x14ac:dyDescent="0.25">
      <c r="AR772" s="21"/>
      <c r="AS772" s="21"/>
      <c r="AT772" s="21"/>
      <c r="AU772" s="21"/>
      <c r="AV772" s="21"/>
      <c r="AW772" s="21"/>
    </row>
    <row r="773" spans="44:49" ht="15.75" customHeight="1" x14ac:dyDescent="0.25">
      <c r="AR773" s="21"/>
      <c r="AS773" s="21"/>
      <c r="AT773" s="21"/>
      <c r="AU773" s="21"/>
      <c r="AV773" s="21"/>
      <c r="AW773" s="21"/>
    </row>
    <row r="774" spans="44:49" ht="15.75" customHeight="1" x14ac:dyDescent="0.25">
      <c r="AR774" s="21"/>
      <c r="AS774" s="21"/>
      <c r="AT774" s="21"/>
      <c r="AU774" s="21"/>
      <c r="AV774" s="21"/>
      <c r="AW774" s="21"/>
    </row>
    <row r="775" spans="44:49" ht="15.75" customHeight="1" x14ac:dyDescent="0.25">
      <c r="AR775" s="21"/>
      <c r="AS775" s="21"/>
      <c r="AT775" s="21"/>
      <c r="AU775" s="21"/>
      <c r="AV775" s="21"/>
      <c r="AW775" s="21"/>
    </row>
    <row r="776" spans="44:49" ht="15.75" customHeight="1" x14ac:dyDescent="0.25">
      <c r="AR776" s="21"/>
      <c r="AS776" s="21"/>
      <c r="AT776" s="21"/>
      <c r="AU776" s="21"/>
      <c r="AV776" s="21"/>
      <c r="AW776" s="21"/>
    </row>
    <row r="777" spans="44:49" ht="15.75" customHeight="1" x14ac:dyDescent="0.25">
      <c r="AR777" s="21"/>
      <c r="AS777" s="21"/>
      <c r="AT777" s="21"/>
      <c r="AU777" s="21"/>
      <c r="AV777" s="21"/>
      <c r="AW777" s="21"/>
    </row>
    <row r="778" spans="44:49" ht="15.75" customHeight="1" x14ac:dyDescent="0.25">
      <c r="AR778" s="21"/>
      <c r="AS778" s="21"/>
      <c r="AT778" s="21"/>
      <c r="AU778" s="21"/>
      <c r="AV778" s="21"/>
      <c r="AW778" s="21"/>
    </row>
    <row r="779" spans="44:49" ht="15.75" customHeight="1" x14ac:dyDescent="0.25">
      <c r="AR779" s="21"/>
      <c r="AS779" s="21"/>
      <c r="AT779" s="21"/>
      <c r="AU779" s="21"/>
      <c r="AV779" s="21"/>
      <c r="AW779" s="21"/>
    </row>
    <row r="780" spans="44:49" ht="15.75" customHeight="1" x14ac:dyDescent="0.25">
      <c r="AR780" s="21"/>
      <c r="AS780" s="21"/>
      <c r="AT780" s="21"/>
      <c r="AU780" s="21"/>
      <c r="AV780" s="21"/>
      <c r="AW780" s="21"/>
    </row>
    <row r="781" spans="44:49" ht="15.75" customHeight="1" x14ac:dyDescent="0.25">
      <c r="AR781" s="21"/>
      <c r="AS781" s="21"/>
      <c r="AT781" s="21"/>
      <c r="AU781" s="21"/>
      <c r="AV781" s="21"/>
      <c r="AW781" s="21"/>
    </row>
    <row r="782" spans="44:49" ht="15.75" customHeight="1" x14ac:dyDescent="0.25">
      <c r="AR782" s="21"/>
      <c r="AS782" s="21"/>
      <c r="AT782" s="21"/>
      <c r="AU782" s="21"/>
      <c r="AV782" s="21"/>
      <c r="AW782" s="21"/>
    </row>
    <row r="783" spans="44:49" ht="15.75" customHeight="1" x14ac:dyDescent="0.25">
      <c r="AR783" s="21"/>
      <c r="AS783" s="21"/>
      <c r="AT783" s="21"/>
      <c r="AU783" s="21"/>
      <c r="AV783" s="21"/>
      <c r="AW783" s="21"/>
    </row>
    <row r="784" spans="44:49" ht="15.75" customHeight="1" x14ac:dyDescent="0.25">
      <c r="AR784" s="21"/>
      <c r="AS784" s="21"/>
      <c r="AT784" s="21"/>
      <c r="AU784" s="21"/>
      <c r="AV784" s="21"/>
      <c r="AW784" s="21"/>
    </row>
    <row r="785" spans="44:49" ht="15.75" customHeight="1" x14ac:dyDescent="0.25">
      <c r="AR785" s="21"/>
      <c r="AS785" s="21"/>
      <c r="AT785" s="21"/>
      <c r="AU785" s="21"/>
      <c r="AV785" s="21"/>
      <c r="AW785" s="21"/>
    </row>
    <row r="786" spans="44:49" ht="15.75" customHeight="1" x14ac:dyDescent="0.25">
      <c r="AR786" s="21"/>
      <c r="AS786" s="21"/>
      <c r="AT786" s="21"/>
      <c r="AU786" s="21"/>
      <c r="AV786" s="21"/>
      <c r="AW786" s="21"/>
    </row>
    <row r="787" spans="44:49" ht="15.75" customHeight="1" x14ac:dyDescent="0.25">
      <c r="AR787" s="21"/>
      <c r="AS787" s="21"/>
      <c r="AT787" s="21"/>
      <c r="AU787" s="21"/>
      <c r="AV787" s="21"/>
      <c r="AW787" s="21"/>
    </row>
    <row r="788" spans="44:49" ht="15.75" customHeight="1" x14ac:dyDescent="0.25">
      <c r="AR788" s="21"/>
      <c r="AS788" s="21"/>
      <c r="AT788" s="21"/>
      <c r="AU788" s="21"/>
      <c r="AV788" s="21"/>
      <c r="AW788" s="21"/>
    </row>
    <row r="789" spans="44:49" ht="15.75" customHeight="1" x14ac:dyDescent="0.25">
      <c r="AR789" s="21"/>
      <c r="AS789" s="21"/>
      <c r="AT789" s="21"/>
      <c r="AU789" s="21"/>
      <c r="AV789" s="21"/>
      <c r="AW789" s="21"/>
    </row>
    <row r="790" spans="44:49" ht="15.75" customHeight="1" x14ac:dyDescent="0.25">
      <c r="AR790" s="21"/>
      <c r="AS790" s="21"/>
      <c r="AT790" s="21"/>
      <c r="AU790" s="21"/>
      <c r="AV790" s="21"/>
      <c r="AW790" s="21"/>
    </row>
    <row r="791" spans="44:49" ht="15.75" customHeight="1" x14ac:dyDescent="0.25">
      <c r="AR791" s="21"/>
      <c r="AS791" s="21"/>
      <c r="AT791" s="21"/>
      <c r="AU791" s="21"/>
      <c r="AV791" s="21"/>
      <c r="AW791" s="21"/>
    </row>
    <row r="792" spans="44:49" ht="15.75" customHeight="1" x14ac:dyDescent="0.25">
      <c r="AR792" s="21"/>
      <c r="AS792" s="21"/>
      <c r="AT792" s="21"/>
      <c r="AU792" s="21"/>
      <c r="AV792" s="21"/>
      <c r="AW792" s="21"/>
    </row>
    <row r="793" spans="44:49" ht="15.75" customHeight="1" x14ac:dyDescent="0.25">
      <c r="AR793" s="21"/>
      <c r="AS793" s="21"/>
      <c r="AT793" s="21"/>
      <c r="AU793" s="21"/>
      <c r="AV793" s="21"/>
      <c r="AW793" s="21"/>
    </row>
    <row r="794" spans="44:49" ht="15.75" customHeight="1" x14ac:dyDescent="0.25">
      <c r="AR794" s="21"/>
      <c r="AS794" s="21"/>
      <c r="AT794" s="21"/>
      <c r="AU794" s="21"/>
      <c r="AV794" s="21"/>
      <c r="AW794" s="21"/>
    </row>
    <row r="795" spans="44:49" ht="15.75" customHeight="1" x14ac:dyDescent="0.25">
      <c r="AR795" s="21"/>
      <c r="AS795" s="21"/>
      <c r="AT795" s="21"/>
      <c r="AU795" s="21"/>
      <c r="AV795" s="21"/>
      <c r="AW795" s="21"/>
    </row>
    <row r="796" spans="44:49" ht="15.75" customHeight="1" x14ac:dyDescent="0.25">
      <c r="AR796" s="21"/>
      <c r="AS796" s="21"/>
      <c r="AT796" s="21"/>
      <c r="AU796" s="21"/>
      <c r="AV796" s="21"/>
      <c r="AW796" s="21"/>
    </row>
    <row r="797" spans="44:49" ht="15.75" customHeight="1" x14ac:dyDescent="0.25">
      <c r="AR797" s="21"/>
      <c r="AS797" s="21"/>
      <c r="AT797" s="21"/>
      <c r="AU797" s="21"/>
      <c r="AV797" s="21"/>
      <c r="AW797" s="21"/>
    </row>
    <row r="798" spans="44:49" ht="15.75" customHeight="1" x14ac:dyDescent="0.25">
      <c r="AR798" s="21"/>
      <c r="AS798" s="21"/>
      <c r="AT798" s="21"/>
      <c r="AU798" s="21"/>
      <c r="AV798" s="21"/>
      <c r="AW798" s="21"/>
    </row>
    <row r="799" spans="44:49" ht="15.75" customHeight="1" x14ac:dyDescent="0.25">
      <c r="AR799" s="21"/>
      <c r="AS799" s="21"/>
      <c r="AT799" s="21"/>
      <c r="AU799" s="21"/>
      <c r="AV799" s="21"/>
      <c r="AW799" s="21"/>
    </row>
    <row r="800" spans="44:49" ht="15.75" customHeight="1" x14ac:dyDescent="0.25">
      <c r="AR800" s="21"/>
      <c r="AS800" s="21"/>
      <c r="AT800" s="21"/>
      <c r="AU800" s="21"/>
      <c r="AV800" s="21"/>
      <c r="AW800" s="21"/>
    </row>
    <row r="801" spans="44:49" ht="15.75" customHeight="1" x14ac:dyDescent="0.25">
      <c r="AR801" s="21"/>
      <c r="AS801" s="21"/>
      <c r="AT801" s="21"/>
      <c r="AU801" s="21"/>
      <c r="AV801" s="21"/>
      <c r="AW801" s="21"/>
    </row>
    <row r="802" spans="44:49" ht="15.75" customHeight="1" x14ac:dyDescent="0.25">
      <c r="AR802" s="21"/>
      <c r="AS802" s="21"/>
      <c r="AT802" s="21"/>
      <c r="AU802" s="21"/>
      <c r="AV802" s="21"/>
      <c r="AW802" s="21"/>
    </row>
    <row r="803" spans="44:49" ht="15.75" customHeight="1" x14ac:dyDescent="0.25">
      <c r="AR803" s="21"/>
      <c r="AS803" s="21"/>
      <c r="AT803" s="21"/>
      <c r="AU803" s="21"/>
      <c r="AV803" s="21"/>
      <c r="AW803" s="21"/>
    </row>
    <row r="804" spans="44:49" ht="15.75" customHeight="1" x14ac:dyDescent="0.25">
      <c r="AR804" s="21"/>
      <c r="AS804" s="21"/>
      <c r="AT804" s="21"/>
      <c r="AU804" s="21"/>
      <c r="AV804" s="21"/>
      <c r="AW804" s="21"/>
    </row>
    <row r="805" spans="44:49" ht="15.75" customHeight="1" x14ac:dyDescent="0.25">
      <c r="AR805" s="21"/>
      <c r="AS805" s="21"/>
      <c r="AT805" s="21"/>
      <c r="AU805" s="21"/>
      <c r="AV805" s="21"/>
      <c r="AW805" s="21"/>
    </row>
    <row r="806" spans="44:49" ht="15.75" customHeight="1" x14ac:dyDescent="0.25">
      <c r="AR806" s="21"/>
      <c r="AS806" s="21"/>
      <c r="AT806" s="21"/>
      <c r="AU806" s="21"/>
      <c r="AV806" s="21"/>
      <c r="AW806" s="21"/>
    </row>
    <row r="807" spans="44:49" ht="15.75" customHeight="1" x14ac:dyDescent="0.25">
      <c r="AR807" s="21"/>
      <c r="AS807" s="21"/>
      <c r="AT807" s="21"/>
      <c r="AU807" s="21"/>
      <c r="AV807" s="21"/>
      <c r="AW807" s="21"/>
    </row>
    <row r="808" spans="44:49" ht="15.75" customHeight="1" x14ac:dyDescent="0.25">
      <c r="AR808" s="21"/>
      <c r="AS808" s="21"/>
      <c r="AT808" s="21"/>
      <c r="AU808" s="21"/>
      <c r="AV808" s="21"/>
      <c r="AW808" s="21"/>
    </row>
    <row r="809" spans="44:49" ht="15.75" customHeight="1" x14ac:dyDescent="0.25">
      <c r="AR809" s="21"/>
      <c r="AS809" s="21"/>
      <c r="AT809" s="21"/>
      <c r="AU809" s="21"/>
      <c r="AV809" s="21"/>
      <c r="AW809" s="21"/>
    </row>
    <row r="810" spans="44:49" ht="15.75" customHeight="1" x14ac:dyDescent="0.25">
      <c r="AR810" s="21"/>
      <c r="AS810" s="21"/>
      <c r="AT810" s="21"/>
      <c r="AU810" s="21"/>
      <c r="AV810" s="21"/>
      <c r="AW810" s="21"/>
    </row>
    <row r="811" spans="44:49" ht="15.75" customHeight="1" x14ac:dyDescent="0.25">
      <c r="AR811" s="21"/>
      <c r="AS811" s="21"/>
      <c r="AT811" s="21"/>
      <c r="AU811" s="21"/>
      <c r="AV811" s="21"/>
      <c r="AW811" s="21"/>
    </row>
    <row r="812" spans="44:49" ht="15.75" customHeight="1" x14ac:dyDescent="0.25">
      <c r="AR812" s="21"/>
      <c r="AS812" s="21"/>
      <c r="AT812" s="21"/>
      <c r="AU812" s="21"/>
      <c r="AV812" s="21"/>
      <c r="AW812" s="21"/>
    </row>
    <row r="813" spans="44:49" ht="15.75" customHeight="1" x14ac:dyDescent="0.25">
      <c r="AR813" s="21"/>
      <c r="AS813" s="21"/>
      <c r="AT813" s="21"/>
      <c r="AU813" s="21"/>
      <c r="AV813" s="21"/>
      <c r="AW813" s="21"/>
    </row>
    <row r="814" spans="44:49" ht="15.75" customHeight="1" x14ac:dyDescent="0.25">
      <c r="AR814" s="21"/>
      <c r="AS814" s="21"/>
      <c r="AT814" s="21"/>
      <c r="AU814" s="21"/>
      <c r="AV814" s="21"/>
      <c r="AW814" s="21"/>
    </row>
    <row r="815" spans="44:49" ht="15.75" customHeight="1" x14ac:dyDescent="0.25">
      <c r="AR815" s="21"/>
      <c r="AS815" s="21"/>
      <c r="AT815" s="21"/>
      <c r="AU815" s="21"/>
      <c r="AV815" s="21"/>
      <c r="AW815" s="21"/>
    </row>
    <row r="816" spans="44:49" ht="15.75" customHeight="1" x14ac:dyDescent="0.25">
      <c r="AR816" s="21"/>
      <c r="AS816" s="21"/>
      <c r="AT816" s="21"/>
      <c r="AU816" s="21"/>
      <c r="AV816" s="21"/>
      <c r="AW816" s="21"/>
    </row>
    <row r="817" spans="44:49" ht="15.75" customHeight="1" x14ac:dyDescent="0.25">
      <c r="AR817" s="21"/>
      <c r="AS817" s="21"/>
      <c r="AT817" s="21"/>
      <c r="AU817" s="21"/>
      <c r="AV817" s="21"/>
      <c r="AW817" s="21"/>
    </row>
    <row r="818" spans="44:49" ht="15.75" customHeight="1" x14ac:dyDescent="0.25">
      <c r="AR818" s="21"/>
      <c r="AS818" s="21"/>
      <c r="AT818" s="21"/>
      <c r="AU818" s="21"/>
      <c r="AV818" s="21"/>
      <c r="AW818" s="21"/>
    </row>
    <row r="819" spans="44:49" ht="15.75" customHeight="1" x14ac:dyDescent="0.25">
      <c r="AR819" s="21"/>
      <c r="AS819" s="21"/>
      <c r="AT819" s="21"/>
      <c r="AU819" s="21"/>
      <c r="AV819" s="21"/>
      <c r="AW819" s="21"/>
    </row>
    <row r="820" spans="44:49" ht="15.75" customHeight="1" x14ac:dyDescent="0.25">
      <c r="AR820" s="21"/>
      <c r="AS820" s="21"/>
      <c r="AT820" s="21"/>
      <c r="AU820" s="21"/>
      <c r="AV820" s="21"/>
      <c r="AW820" s="21"/>
    </row>
    <row r="821" spans="44:49" ht="15.75" customHeight="1" x14ac:dyDescent="0.25">
      <c r="AR821" s="21"/>
      <c r="AS821" s="21"/>
      <c r="AT821" s="21"/>
      <c r="AU821" s="21"/>
      <c r="AV821" s="21"/>
      <c r="AW821" s="21"/>
    </row>
    <row r="822" spans="44:49" ht="15.75" customHeight="1" x14ac:dyDescent="0.25">
      <c r="AR822" s="21"/>
      <c r="AS822" s="21"/>
      <c r="AT822" s="21"/>
      <c r="AU822" s="21"/>
      <c r="AV822" s="21"/>
      <c r="AW822" s="21"/>
    </row>
    <row r="823" spans="44:49" ht="15.75" customHeight="1" x14ac:dyDescent="0.25">
      <c r="AR823" s="21"/>
      <c r="AS823" s="21"/>
      <c r="AT823" s="21"/>
      <c r="AU823" s="21"/>
      <c r="AV823" s="21"/>
      <c r="AW823" s="21"/>
    </row>
    <row r="824" spans="44:49" ht="15.75" customHeight="1" x14ac:dyDescent="0.25">
      <c r="AR824" s="21"/>
      <c r="AS824" s="21"/>
      <c r="AT824" s="21"/>
      <c r="AU824" s="21"/>
      <c r="AV824" s="21"/>
      <c r="AW824" s="21"/>
    </row>
    <row r="825" spans="44:49" ht="15.75" customHeight="1" x14ac:dyDescent="0.25">
      <c r="AR825" s="21"/>
      <c r="AS825" s="21"/>
      <c r="AT825" s="21"/>
      <c r="AU825" s="21"/>
      <c r="AV825" s="21"/>
      <c r="AW825" s="21"/>
    </row>
    <row r="826" spans="44:49" ht="15.75" customHeight="1" x14ac:dyDescent="0.25">
      <c r="AR826" s="21"/>
      <c r="AS826" s="21"/>
      <c r="AT826" s="21"/>
      <c r="AU826" s="21"/>
      <c r="AV826" s="21"/>
      <c r="AW826" s="21"/>
    </row>
    <row r="827" spans="44:49" ht="15.75" customHeight="1" x14ac:dyDescent="0.25">
      <c r="AR827" s="21"/>
      <c r="AS827" s="21"/>
      <c r="AT827" s="21"/>
      <c r="AU827" s="21"/>
      <c r="AV827" s="21"/>
      <c r="AW827" s="21"/>
    </row>
    <row r="828" spans="44:49" ht="15.75" customHeight="1" x14ac:dyDescent="0.25">
      <c r="AR828" s="21"/>
      <c r="AS828" s="21"/>
      <c r="AT828" s="21"/>
      <c r="AU828" s="21"/>
      <c r="AV828" s="21"/>
      <c r="AW828" s="21"/>
    </row>
    <row r="829" spans="44:49" ht="15.75" customHeight="1" x14ac:dyDescent="0.25">
      <c r="AR829" s="21"/>
      <c r="AS829" s="21"/>
      <c r="AT829" s="21"/>
      <c r="AU829" s="21"/>
      <c r="AV829" s="21"/>
      <c r="AW829" s="21"/>
    </row>
    <row r="830" spans="44:49" ht="15.75" customHeight="1" x14ac:dyDescent="0.25">
      <c r="AR830" s="21"/>
      <c r="AS830" s="21"/>
      <c r="AT830" s="21"/>
      <c r="AU830" s="21"/>
      <c r="AV830" s="21"/>
      <c r="AW830" s="21"/>
    </row>
    <row r="831" spans="44:49" ht="15.75" customHeight="1" x14ac:dyDescent="0.25">
      <c r="AR831" s="21"/>
      <c r="AS831" s="21"/>
      <c r="AT831" s="21"/>
      <c r="AU831" s="21"/>
      <c r="AV831" s="21"/>
      <c r="AW831" s="21"/>
    </row>
    <row r="832" spans="44:49" ht="15.75" customHeight="1" x14ac:dyDescent="0.25">
      <c r="AR832" s="21"/>
      <c r="AS832" s="21"/>
      <c r="AT832" s="21"/>
      <c r="AU832" s="21"/>
      <c r="AV832" s="21"/>
      <c r="AW832" s="21"/>
    </row>
    <row r="833" spans="44:49" ht="15.75" customHeight="1" x14ac:dyDescent="0.25">
      <c r="AR833" s="21"/>
      <c r="AS833" s="21"/>
      <c r="AT833" s="21"/>
      <c r="AU833" s="21"/>
      <c r="AV833" s="21"/>
      <c r="AW833" s="21"/>
    </row>
    <row r="834" spans="44:49" ht="15.75" customHeight="1" x14ac:dyDescent="0.25">
      <c r="AR834" s="21"/>
      <c r="AS834" s="21"/>
      <c r="AT834" s="21"/>
      <c r="AU834" s="21"/>
      <c r="AV834" s="21"/>
      <c r="AW834" s="21"/>
    </row>
    <row r="835" spans="44:49" ht="15.75" customHeight="1" x14ac:dyDescent="0.25">
      <c r="AR835" s="21"/>
      <c r="AS835" s="21"/>
      <c r="AT835" s="21"/>
      <c r="AU835" s="21"/>
      <c r="AV835" s="21"/>
      <c r="AW835" s="21"/>
    </row>
    <row r="836" spans="44:49" ht="15.75" customHeight="1" x14ac:dyDescent="0.25">
      <c r="AR836" s="21"/>
      <c r="AS836" s="21"/>
      <c r="AT836" s="21"/>
      <c r="AU836" s="21"/>
      <c r="AV836" s="21"/>
      <c r="AW836" s="21"/>
    </row>
    <row r="837" spans="44:49" ht="15.75" customHeight="1" x14ac:dyDescent="0.25">
      <c r="AR837" s="21"/>
      <c r="AS837" s="21"/>
      <c r="AT837" s="21"/>
      <c r="AU837" s="21"/>
      <c r="AV837" s="21"/>
      <c r="AW837" s="21"/>
    </row>
    <row r="838" spans="44:49" ht="15.75" customHeight="1" x14ac:dyDescent="0.25">
      <c r="AR838" s="21"/>
      <c r="AS838" s="21"/>
      <c r="AT838" s="21"/>
      <c r="AU838" s="21"/>
      <c r="AV838" s="21"/>
      <c r="AW838" s="21"/>
    </row>
    <row r="839" spans="44:49" ht="15.75" customHeight="1" x14ac:dyDescent="0.25">
      <c r="AR839" s="21"/>
      <c r="AS839" s="21"/>
      <c r="AT839" s="21"/>
      <c r="AU839" s="21"/>
      <c r="AV839" s="21"/>
      <c r="AW839" s="21"/>
    </row>
    <row r="840" spans="44:49" ht="15.75" customHeight="1" x14ac:dyDescent="0.25">
      <c r="AR840" s="21"/>
      <c r="AS840" s="21"/>
      <c r="AT840" s="21"/>
      <c r="AU840" s="21"/>
      <c r="AV840" s="21"/>
      <c r="AW840" s="21"/>
    </row>
    <row r="841" spans="44:49" ht="15.75" customHeight="1" x14ac:dyDescent="0.25">
      <c r="AR841" s="21"/>
      <c r="AS841" s="21"/>
      <c r="AT841" s="21"/>
      <c r="AU841" s="21"/>
      <c r="AV841" s="21"/>
      <c r="AW841" s="21"/>
    </row>
    <row r="842" spans="44:49" ht="15.75" customHeight="1" x14ac:dyDescent="0.25">
      <c r="AR842" s="21"/>
      <c r="AS842" s="21"/>
      <c r="AT842" s="21"/>
      <c r="AU842" s="21"/>
      <c r="AV842" s="21"/>
      <c r="AW842" s="21"/>
    </row>
    <row r="843" spans="44:49" ht="15.75" customHeight="1" x14ac:dyDescent="0.25">
      <c r="AR843" s="21"/>
      <c r="AS843" s="21"/>
      <c r="AT843" s="21"/>
      <c r="AU843" s="21"/>
      <c r="AV843" s="21"/>
      <c r="AW843" s="21"/>
    </row>
    <row r="844" spans="44:49" ht="15.75" customHeight="1" x14ac:dyDescent="0.25">
      <c r="AR844" s="21"/>
      <c r="AS844" s="21"/>
      <c r="AT844" s="21"/>
      <c r="AU844" s="21"/>
      <c r="AV844" s="21"/>
      <c r="AW844" s="21"/>
    </row>
    <row r="845" spans="44:49" ht="15.75" customHeight="1" x14ac:dyDescent="0.25">
      <c r="AR845" s="21"/>
      <c r="AS845" s="21"/>
      <c r="AT845" s="21"/>
      <c r="AU845" s="21"/>
      <c r="AV845" s="21"/>
      <c r="AW845" s="21"/>
    </row>
    <row r="846" spans="44:49" ht="15.75" customHeight="1" x14ac:dyDescent="0.25">
      <c r="AR846" s="21"/>
      <c r="AS846" s="21"/>
      <c r="AT846" s="21"/>
      <c r="AU846" s="21"/>
      <c r="AV846" s="21"/>
      <c r="AW846" s="21"/>
    </row>
    <row r="847" spans="44:49" ht="15.75" customHeight="1" x14ac:dyDescent="0.25">
      <c r="AR847" s="21"/>
      <c r="AS847" s="21"/>
      <c r="AT847" s="21"/>
      <c r="AU847" s="21"/>
      <c r="AV847" s="21"/>
      <c r="AW847" s="21"/>
    </row>
    <row r="848" spans="44:49" ht="15.75" customHeight="1" x14ac:dyDescent="0.25">
      <c r="AR848" s="21"/>
      <c r="AS848" s="21"/>
      <c r="AT848" s="21"/>
      <c r="AU848" s="21"/>
      <c r="AV848" s="21"/>
      <c r="AW848" s="21"/>
    </row>
    <row r="849" spans="44:49" ht="15.75" customHeight="1" x14ac:dyDescent="0.25">
      <c r="AR849" s="21"/>
      <c r="AS849" s="21"/>
      <c r="AT849" s="21"/>
      <c r="AU849" s="21"/>
      <c r="AV849" s="21"/>
      <c r="AW849" s="21"/>
    </row>
    <row r="850" spans="44:49" ht="15.75" customHeight="1" x14ac:dyDescent="0.25">
      <c r="AR850" s="21"/>
      <c r="AS850" s="21"/>
      <c r="AT850" s="21"/>
      <c r="AU850" s="21"/>
      <c r="AV850" s="21"/>
      <c r="AW850" s="21"/>
    </row>
    <row r="851" spans="44:49" ht="15.75" customHeight="1" x14ac:dyDescent="0.25">
      <c r="AR851" s="21"/>
      <c r="AS851" s="21"/>
      <c r="AT851" s="21"/>
      <c r="AU851" s="21"/>
      <c r="AV851" s="21"/>
      <c r="AW851" s="21"/>
    </row>
    <row r="852" spans="44:49" ht="15.75" customHeight="1" x14ac:dyDescent="0.25">
      <c r="AR852" s="21"/>
      <c r="AS852" s="21"/>
      <c r="AT852" s="21"/>
      <c r="AU852" s="21"/>
      <c r="AV852" s="21"/>
      <c r="AW852" s="21"/>
    </row>
    <row r="853" spans="44:49" ht="15.75" customHeight="1" x14ac:dyDescent="0.25">
      <c r="AR853" s="21"/>
      <c r="AS853" s="21"/>
      <c r="AT853" s="21"/>
      <c r="AU853" s="21"/>
      <c r="AV853" s="21"/>
      <c r="AW853" s="21"/>
    </row>
    <row r="854" spans="44:49" ht="15.75" customHeight="1" x14ac:dyDescent="0.25">
      <c r="AR854" s="21"/>
      <c r="AS854" s="21"/>
      <c r="AT854" s="21"/>
      <c r="AU854" s="21"/>
      <c r="AV854" s="21"/>
      <c r="AW854" s="21"/>
    </row>
    <row r="855" spans="44:49" ht="15.75" customHeight="1" x14ac:dyDescent="0.25">
      <c r="AR855" s="21"/>
      <c r="AS855" s="21"/>
      <c r="AT855" s="21"/>
      <c r="AU855" s="21"/>
      <c r="AV855" s="21"/>
      <c r="AW855" s="21"/>
    </row>
    <row r="856" spans="44:49" ht="15.75" customHeight="1" x14ac:dyDescent="0.25">
      <c r="AR856" s="21"/>
      <c r="AS856" s="21"/>
      <c r="AT856" s="21"/>
      <c r="AU856" s="21"/>
      <c r="AV856" s="21"/>
      <c r="AW856" s="21"/>
    </row>
    <row r="857" spans="44:49" ht="15.75" customHeight="1" x14ac:dyDescent="0.25">
      <c r="AR857" s="21"/>
      <c r="AS857" s="21"/>
      <c r="AT857" s="21"/>
      <c r="AU857" s="21"/>
      <c r="AV857" s="21"/>
      <c r="AW857" s="21"/>
    </row>
    <row r="858" spans="44:49" ht="15.75" customHeight="1" x14ac:dyDescent="0.25">
      <c r="AR858" s="21"/>
      <c r="AS858" s="21"/>
      <c r="AT858" s="21"/>
      <c r="AU858" s="21"/>
      <c r="AV858" s="21"/>
      <c r="AW858" s="21"/>
    </row>
    <row r="859" spans="44:49" ht="15.75" customHeight="1" x14ac:dyDescent="0.25">
      <c r="AR859" s="21"/>
      <c r="AS859" s="21"/>
      <c r="AT859" s="21"/>
      <c r="AU859" s="21"/>
      <c r="AV859" s="21"/>
      <c r="AW859" s="21"/>
    </row>
    <row r="860" spans="44:49" ht="15.75" customHeight="1" x14ac:dyDescent="0.25">
      <c r="AR860" s="21"/>
      <c r="AS860" s="21"/>
      <c r="AT860" s="21"/>
      <c r="AU860" s="21"/>
      <c r="AV860" s="21"/>
      <c r="AW860" s="21"/>
    </row>
    <row r="861" spans="44:49" ht="15.75" customHeight="1" x14ac:dyDescent="0.25">
      <c r="AR861" s="21"/>
      <c r="AS861" s="21"/>
      <c r="AT861" s="21"/>
      <c r="AU861" s="21"/>
      <c r="AV861" s="21"/>
      <c r="AW861" s="21"/>
    </row>
    <row r="862" spans="44:49" ht="15.75" customHeight="1" x14ac:dyDescent="0.25">
      <c r="AR862" s="21"/>
      <c r="AS862" s="21"/>
      <c r="AT862" s="21"/>
      <c r="AU862" s="21"/>
      <c r="AV862" s="21"/>
      <c r="AW862" s="21"/>
    </row>
    <row r="863" spans="44:49" ht="15.75" customHeight="1" x14ac:dyDescent="0.25">
      <c r="AR863" s="21"/>
      <c r="AS863" s="21"/>
      <c r="AT863" s="21"/>
      <c r="AU863" s="21"/>
      <c r="AV863" s="21"/>
      <c r="AW863" s="21"/>
    </row>
    <row r="864" spans="44:49" ht="15.75" customHeight="1" x14ac:dyDescent="0.25">
      <c r="AR864" s="21"/>
      <c r="AS864" s="21"/>
      <c r="AT864" s="21"/>
      <c r="AU864" s="21"/>
      <c r="AV864" s="21"/>
      <c r="AW864" s="21"/>
    </row>
    <row r="865" spans="44:49" ht="15.75" customHeight="1" x14ac:dyDescent="0.25">
      <c r="AR865" s="21"/>
      <c r="AS865" s="21"/>
      <c r="AT865" s="21"/>
      <c r="AU865" s="21"/>
      <c r="AV865" s="21"/>
      <c r="AW865" s="21"/>
    </row>
    <row r="866" spans="44:49" ht="15.75" customHeight="1" x14ac:dyDescent="0.25">
      <c r="AR866" s="21"/>
      <c r="AS866" s="21"/>
      <c r="AT866" s="21"/>
      <c r="AU866" s="21"/>
      <c r="AV866" s="21"/>
      <c r="AW866" s="21"/>
    </row>
    <row r="867" spans="44:49" ht="15.75" customHeight="1" x14ac:dyDescent="0.25">
      <c r="AR867" s="21"/>
      <c r="AS867" s="21"/>
      <c r="AT867" s="21"/>
      <c r="AU867" s="21"/>
      <c r="AV867" s="21"/>
      <c r="AW867" s="21"/>
    </row>
    <row r="868" spans="44:49" ht="15.75" customHeight="1" x14ac:dyDescent="0.25">
      <c r="AR868" s="21"/>
      <c r="AS868" s="21"/>
      <c r="AT868" s="21"/>
      <c r="AU868" s="21"/>
      <c r="AV868" s="21"/>
      <c r="AW868" s="21"/>
    </row>
    <row r="869" spans="44:49" ht="15.75" customHeight="1" x14ac:dyDescent="0.25">
      <c r="AR869" s="21"/>
      <c r="AS869" s="21"/>
      <c r="AT869" s="21"/>
      <c r="AU869" s="21"/>
      <c r="AV869" s="21"/>
      <c r="AW869" s="21"/>
    </row>
    <row r="870" spans="44:49" ht="15.75" customHeight="1" x14ac:dyDescent="0.25">
      <c r="AR870" s="21"/>
      <c r="AS870" s="21"/>
      <c r="AT870" s="21"/>
      <c r="AU870" s="21"/>
      <c r="AV870" s="21"/>
      <c r="AW870" s="21"/>
    </row>
    <row r="871" spans="44:49" ht="15.75" customHeight="1" x14ac:dyDescent="0.25">
      <c r="AR871" s="21"/>
      <c r="AS871" s="21"/>
      <c r="AT871" s="21"/>
      <c r="AU871" s="21"/>
      <c r="AV871" s="21"/>
      <c r="AW871" s="21"/>
    </row>
    <row r="872" spans="44:49" ht="15.75" customHeight="1" x14ac:dyDescent="0.25">
      <c r="AR872" s="21"/>
      <c r="AS872" s="21"/>
      <c r="AT872" s="21"/>
      <c r="AU872" s="21"/>
      <c r="AV872" s="21"/>
      <c r="AW872" s="21"/>
    </row>
    <row r="873" spans="44:49" ht="15.75" customHeight="1" x14ac:dyDescent="0.25">
      <c r="AR873" s="21"/>
      <c r="AS873" s="21"/>
      <c r="AT873" s="21"/>
      <c r="AU873" s="21"/>
      <c r="AV873" s="21"/>
      <c r="AW873" s="21"/>
    </row>
    <row r="874" spans="44:49" ht="15.75" customHeight="1" x14ac:dyDescent="0.25">
      <c r="AR874" s="21"/>
      <c r="AS874" s="21"/>
      <c r="AT874" s="21"/>
      <c r="AU874" s="21"/>
      <c r="AV874" s="21"/>
      <c r="AW874" s="21"/>
    </row>
    <row r="875" spans="44:49" ht="15.75" customHeight="1" x14ac:dyDescent="0.25">
      <c r="AR875" s="21"/>
      <c r="AS875" s="21"/>
      <c r="AT875" s="21"/>
      <c r="AU875" s="21"/>
      <c r="AV875" s="21"/>
      <c r="AW875" s="21"/>
    </row>
    <row r="876" spans="44:49" ht="15.75" customHeight="1" x14ac:dyDescent="0.25">
      <c r="AR876" s="21"/>
      <c r="AS876" s="21"/>
      <c r="AT876" s="21"/>
      <c r="AU876" s="21"/>
      <c r="AV876" s="21"/>
      <c r="AW876" s="21"/>
    </row>
    <row r="877" spans="44:49" ht="15.75" customHeight="1" x14ac:dyDescent="0.25">
      <c r="AR877" s="21"/>
      <c r="AS877" s="21"/>
      <c r="AT877" s="21"/>
      <c r="AU877" s="21"/>
      <c r="AV877" s="21"/>
      <c r="AW877" s="21"/>
    </row>
    <row r="878" spans="44:49" ht="15.75" customHeight="1" x14ac:dyDescent="0.25">
      <c r="AR878" s="21"/>
      <c r="AS878" s="21"/>
      <c r="AT878" s="21"/>
      <c r="AU878" s="21"/>
      <c r="AV878" s="21"/>
      <c r="AW878" s="21"/>
    </row>
    <row r="879" spans="44:49" ht="15.75" customHeight="1" x14ac:dyDescent="0.25">
      <c r="AR879" s="21"/>
      <c r="AS879" s="21"/>
      <c r="AT879" s="21"/>
      <c r="AU879" s="21"/>
      <c r="AV879" s="21"/>
      <c r="AW879" s="21"/>
    </row>
    <row r="880" spans="44:49" ht="15.75" customHeight="1" x14ac:dyDescent="0.25">
      <c r="AR880" s="21"/>
      <c r="AS880" s="21"/>
      <c r="AT880" s="21"/>
      <c r="AU880" s="21"/>
      <c r="AV880" s="21"/>
      <c r="AW880" s="21"/>
    </row>
    <row r="881" spans="44:49" ht="15.75" customHeight="1" x14ac:dyDescent="0.25">
      <c r="AR881" s="21"/>
      <c r="AS881" s="21"/>
      <c r="AT881" s="21"/>
      <c r="AU881" s="21"/>
      <c r="AV881" s="21"/>
      <c r="AW881" s="21"/>
    </row>
    <row r="882" spans="44:49" ht="15.75" customHeight="1" x14ac:dyDescent="0.25">
      <c r="AR882" s="21"/>
      <c r="AS882" s="21"/>
      <c r="AT882" s="21"/>
      <c r="AU882" s="21"/>
      <c r="AV882" s="21"/>
      <c r="AW882" s="21"/>
    </row>
    <row r="883" spans="44:49" ht="15.75" customHeight="1" x14ac:dyDescent="0.25">
      <c r="AR883" s="21"/>
      <c r="AS883" s="21"/>
      <c r="AT883" s="21"/>
      <c r="AU883" s="21"/>
      <c r="AV883" s="21"/>
      <c r="AW883" s="21"/>
    </row>
    <row r="884" spans="44:49" ht="15.75" customHeight="1" x14ac:dyDescent="0.25">
      <c r="AR884" s="21"/>
      <c r="AS884" s="21"/>
      <c r="AT884" s="21"/>
      <c r="AU884" s="21"/>
      <c r="AV884" s="21"/>
      <c r="AW884" s="21"/>
    </row>
    <row r="885" spans="44:49" ht="15.75" customHeight="1" x14ac:dyDescent="0.25">
      <c r="AR885" s="21"/>
      <c r="AS885" s="21"/>
      <c r="AT885" s="21"/>
      <c r="AU885" s="21"/>
      <c r="AV885" s="21"/>
      <c r="AW885" s="21"/>
    </row>
    <row r="886" spans="44:49" ht="15.75" customHeight="1" x14ac:dyDescent="0.25">
      <c r="AR886" s="21"/>
      <c r="AS886" s="21"/>
      <c r="AT886" s="21"/>
      <c r="AU886" s="21"/>
      <c r="AV886" s="21"/>
      <c r="AW886" s="21"/>
    </row>
    <row r="887" spans="44:49" ht="15.75" customHeight="1" x14ac:dyDescent="0.25">
      <c r="AR887" s="21"/>
      <c r="AS887" s="21"/>
      <c r="AT887" s="21"/>
      <c r="AU887" s="21"/>
      <c r="AV887" s="21"/>
      <c r="AW887" s="21"/>
    </row>
    <row r="888" spans="44:49" ht="15.75" customHeight="1" x14ac:dyDescent="0.25">
      <c r="AR888" s="21"/>
      <c r="AS888" s="21"/>
      <c r="AT888" s="21"/>
      <c r="AU888" s="21"/>
      <c r="AV888" s="21"/>
      <c r="AW888" s="21"/>
    </row>
    <row r="889" spans="44:49" ht="15.75" customHeight="1" x14ac:dyDescent="0.25">
      <c r="AR889" s="21"/>
      <c r="AS889" s="21"/>
      <c r="AT889" s="21"/>
      <c r="AU889" s="21"/>
      <c r="AV889" s="21"/>
      <c r="AW889" s="21"/>
    </row>
    <row r="890" spans="44:49" ht="15.75" customHeight="1" x14ac:dyDescent="0.25">
      <c r="AR890" s="21"/>
      <c r="AS890" s="21"/>
      <c r="AT890" s="21"/>
      <c r="AU890" s="21"/>
      <c r="AV890" s="21"/>
      <c r="AW890" s="21"/>
    </row>
    <row r="891" spans="44:49" ht="15.75" customHeight="1" x14ac:dyDescent="0.25">
      <c r="AR891" s="21"/>
      <c r="AS891" s="21"/>
      <c r="AT891" s="21"/>
      <c r="AU891" s="21"/>
      <c r="AV891" s="21"/>
      <c r="AW891" s="21"/>
    </row>
    <row r="892" spans="44:49" ht="15.75" customHeight="1" x14ac:dyDescent="0.25">
      <c r="AR892" s="21"/>
      <c r="AS892" s="21"/>
      <c r="AT892" s="21"/>
      <c r="AU892" s="21"/>
      <c r="AV892" s="21"/>
      <c r="AW892" s="21"/>
    </row>
    <row r="893" spans="44:49" ht="15.75" customHeight="1" x14ac:dyDescent="0.25">
      <c r="AR893" s="21"/>
      <c r="AS893" s="21"/>
      <c r="AT893" s="21"/>
      <c r="AU893" s="21"/>
      <c r="AV893" s="21"/>
      <c r="AW893" s="21"/>
    </row>
    <row r="894" spans="44:49" ht="15.75" customHeight="1" x14ac:dyDescent="0.25">
      <c r="AR894" s="21"/>
      <c r="AS894" s="21"/>
      <c r="AT894" s="21"/>
      <c r="AU894" s="21"/>
      <c r="AV894" s="21"/>
      <c r="AW894" s="21"/>
    </row>
    <row r="895" spans="44:49" ht="15.75" customHeight="1" x14ac:dyDescent="0.25">
      <c r="AR895" s="21"/>
      <c r="AS895" s="21"/>
      <c r="AT895" s="21"/>
      <c r="AU895" s="21"/>
      <c r="AV895" s="21"/>
      <c r="AW895" s="21"/>
    </row>
    <row r="896" spans="44:49" ht="15.75" customHeight="1" x14ac:dyDescent="0.25">
      <c r="AR896" s="21"/>
      <c r="AS896" s="21"/>
      <c r="AT896" s="21"/>
      <c r="AU896" s="21"/>
      <c r="AV896" s="21"/>
      <c r="AW896" s="21"/>
    </row>
    <row r="897" spans="44:49" ht="15.75" customHeight="1" x14ac:dyDescent="0.25">
      <c r="AR897" s="21"/>
      <c r="AS897" s="21"/>
      <c r="AT897" s="21"/>
      <c r="AU897" s="21"/>
      <c r="AV897" s="21"/>
      <c r="AW897" s="21"/>
    </row>
    <row r="898" spans="44:49" ht="15.75" customHeight="1" x14ac:dyDescent="0.25">
      <c r="AR898" s="21"/>
      <c r="AS898" s="21"/>
      <c r="AT898" s="21"/>
      <c r="AU898" s="21"/>
      <c r="AV898" s="21"/>
      <c r="AW898" s="21"/>
    </row>
    <row r="899" spans="44:49" ht="15.75" customHeight="1" x14ac:dyDescent="0.25">
      <c r="AR899" s="21"/>
      <c r="AS899" s="21"/>
      <c r="AT899" s="21"/>
      <c r="AU899" s="21"/>
      <c r="AV899" s="21"/>
      <c r="AW899" s="21"/>
    </row>
    <row r="900" spans="44:49" ht="15.75" customHeight="1" x14ac:dyDescent="0.25">
      <c r="AR900" s="21"/>
      <c r="AS900" s="21"/>
      <c r="AT900" s="21"/>
      <c r="AU900" s="21"/>
      <c r="AV900" s="21"/>
      <c r="AW900" s="21"/>
    </row>
    <row r="901" spans="44:49" ht="15.75" customHeight="1" x14ac:dyDescent="0.25">
      <c r="AR901" s="21"/>
      <c r="AS901" s="21"/>
      <c r="AT901" s="21"/>
      <c r="AU901" s="21"/>
      <c r="AV901" s="21"/>
      <c r="AW901" s="21"/>
    </row>
    <row r="902" spans="44:49" ht="15.75" customHeight="1" x14ac:dyDescent="0.25">
      <c r="AR902" s="21"/>
      <c r="AS902" s="21"/>
      <c r="AT902" s="21"/>
      <c r="AU902" s="21"/>
      <c r="AV902" s="21"/>
      <c r="AW902" s="21"/>
    </row>
    <row r="903" spans="44:49" ht="15.75" customHeight="1" x14ac:dyDescent="0.25">
      <c r="AR903" s="21"/>
      <c r="AS903" s="21"/>
      <c r="AT903" s="21"/>
      <c r="AU903" s="21"/>
      <c r="AV903" s="21"/>
      <c r="AW903" s="21"/>
    </row>
    <row r="904" spans="44:49" ht="15.75" customHeight="1" x14ac:dyDescent="0.25">
      <c r="AR904" s="21"/>
      <c r="AS904" s="21"/>
      <c r="AT904" s="21"/>
      <c r="AU904" s="21"/>
      <c r="AV904" s="21"/>
      <c r="AW904" s="21"/>
    </row>
    <row r="905" spans="44:49" ht="15.75" customHeight="1" x14ac:dyDescent="0.25">
      <c r="AR905" s="21"/>
      <c r="AS905" s="21"/>
      <c r="AT905" s="21"/>
      <c r="AU905" s="21"/>
      <c r="AV905" s="21"/>
      <c r="AW905" s="21"/>
    </row>
    <row r="906" spans="44:49" ht="15.75" customHeight="1" x14ac:dyDescent="0.25">
      <c r="AR906" s="21"/>
      <c r="AS906" s="21"/>
      <c r="AT906" s="21"/>
      <c r="AU906" s="21"/>
      <c r="AV906" s="21"/>
      <c r="AW906" s="21"/>
    </row>
    <row r="907" spans="44:49" ht="15.75" customHeight="1" x14ac:dyDescent="0.25">
      <c r="AR907" s="21"/>
      <c r="AS907" s="21"/>
      <c r="AT907" s="21"/>
      <c r="AU907" s="21"/>
      <c r="AV907" s="21"/>
      <c r="AW907" s="21"/>
    </row>
    <row r="908" spans="44:49" ht="15.75" customHeight="1" x14ac:dyDescent="0.25">
      <c r="AR908" s="21"/>
      <c r="AS908" s="21"/>
      <c r="AT908" s="21"/>
      <c r="AU908" s="21"/>
      <c r="AV908" s="21"/>
      <c r="AW908" s="21"/>
    </row>
    <row r="909" spans="44:49" ht="15.75" customHeight="1" x14ac:dyDescent="0.25">
      <c r="AR909" s="21"/>
      <c r="AS909" s="21"/>
      <c r="AT909" s="21"/>
      <c r="AU909" s="21"/>
      <c r="AV909" s="21"/>
      <c r="AW909" s="21"/>
    </row>
    <row r="910" spans="44:49" ht="15.75" customHeight="1" x14ac:dyDescent="0.25">
      <c r="AR910" s="21"/>
      <c r="AS910" s="21"/>
      <c r="AT910" s="21"/>
      <c r="AU910" s="21"/>
      <c r="AV910" s="21"/>
      <c r="AW910" s="21"/>
    </row>
    <row r="911" spans="44:49" ht="15.75" customHeight="1" x14ac:dyDescent="0.25">
      <c r="AR911" s="21"/>
      <c r="AS911" s="21"/>
      <c r="AT911" s="21"/>
      <c r="AU911" s="21"/>
      <c r="AV911" s="21"/>
      <c r="AW911" s="21"/>
    </row>
    <row r="912" spans="44:49" ht="15.75" customHeight="1" x14ac:dyDescent="0.25">
      <c r="AR912" s="21"/>
      <c r="AS912" s="21"/>
      <c r="AT912" s="21"/>
      <c r="AU912" s="21"/>
      <c r="AV912" s="21"/>
      <c r="AW912" s="21"/>
    </row>
    <row r="913" spans="44:49" ht="15.75" customHeight="1" x14ac:dyDescent="0.25">
      <c r="AR913" s="21"/>
      <c r="AS913" s="21"/>
      <c r="AT913" s="21"/>
      <c r="AU913" s="21"/>
      <c r="AV913" s="21"/>
      <c r="AW913" s="21"/>
    </row>
    <row r="914" spans="44:49" ht="15.75" customHeight="1" x14ac:dyDescent="0.25">
      <c r="AR914" s="21"/>
      <c r="AS914" s="21"/>
      <c r="AT914" s="21"/>
      <c r="AU914" s="21"/>
      <c r="AV914" s="21"/>
      <c r="AW914" s="21"/>
    </row>
    <row r="915" spans="44:49" ht="15.75" customHeight="1" x14ac:dyDescent="0.25">
      <c r="AR915" s="21"/>
      <c r="AS915" s="21"/>
      <c r="AT915" s="21"/>
      <c r="AU915" s="21"/>
      <c r="AV915" s="21"/>
      <c r="AW915" s="21"/>
    </row>
    <row r="916" spans="44:49" ht="15.75" customHeight="1" x14ac:dyDescent="0.25">
      <c r="AR916" s="21"/>
      <c r="AS916" s="21"/>
      <c r="AT916" s="21"/>
      <c r="AU916" s="21"/>
      <c r="AV916" s="21"/>
      <c r="AW916" s="21"/>
    </row>
    <row r="917" spans="44:49" ht="15.75" customHeight="1" x14ac:dyDescent="0.25">
      <c r="AR917" s="21"/>
      <c r="AS917" s="21"/>
      <c r="AT917" s="21"/>
      <c r="AU917" s="21"/>
      <c r="AV917" s="21"/>
      <c r="AW917" s="21"/>
    </row>
    <row r="918" spans="44:49" ht="15.75" customHeight="1" x14ac:dyDescent="0.25">
      <c r="AR918" s="21"/>
      <c r="AS918" s="21"/>
      <c r="AT918" s="21"/>
      <c r="AU918" s="21"/>
      <c r="AV918" s="21"/>
      <c r="AW918" s="21"/>
    </row>
    <row r="919" spans="44:49" ht="15.75" customHeight="1" x14ac:dyDescent="0.25">
      <c r="AR919" s="21"/>
      <c r="AS919" s="21"/>
      <c r="AT919" s="21"/>
      <c r="AU919" s="21"/>
      <c r="AV919" s="21"/>
      <c r="AW919" s="21"/>
    </row>
    <row r="920" spans="44:49" ht="15.75" customHeight="1" x14ac:dyDescent="0.25">
      <c r="AR920" s="21"/>
      <c r="AS920" s="21"/>
      <c r="AT920" s="21"/>
      <c r="AU920" s="21"/>
      <c r="AV920" s="21"/>
      <c r="AW920" s="21"/>
    </row>
    <row r="921" spans="44:49" ht="15.75" customHeight="1" x14ac:dyDescent="0.25">
      <c r="AR921" s="21"/>
      <c r="AS921" s="21"/>
      <c r="AT921" s="21"/>
      <c r="AU921" s="21"/>
      <c r="AV921" s="21"/>
      <c r="AW921" s="21"/>
    </row>
    <row r="922" spans="44:49" ht="15.75" customHeight="1" x14ac:dyDescent="0.25">
      <c r="AR922" s="21"/>
      <c r="AS922" s="21"/>
      <c r="AT922" s="21"/>
      <c r="AU922" s="21"/>
      <c r="AV922" s="21"/>
      <c r="AW922" s="21"/>
    </row>
    <row r="923" spans="44:49" ht="15.75" customHeight="1" x14ac:dyDescent="0.25">
      <c r="AR923" s="21"/>
      <c r="AS923" s="21"/>
      <c r="AT923" s="21"/>
      <c r="AU923" s="21"/>
      <c r="AV923" s="21"/>
      <c r="AW923" s="21"/>
    </row>
    <row r="924" spans="44:49" ht="15.75" customHeight="1" x14ac:dyDescent="0.25">
      <c r="AR924" s="21"/>
      <c r="AS924" s="21"/>
      <c r="AT924" s="21"/>
      <c r="AU924" s="21"/>
      <c r="AV924" s="21"/>
      <c r="AW924" s="21"/>
    </row>
    <row r="925" spans="44:49" ht="15.75" customHeight="1" x14ac:dyDescent="0.25">
      <c r="AR925" s="21"/>
      <c r="AS925" s="21"/>
      <c r="AT925" s="21"/>
      <c r="AU925" s="21"/>
      <c r="AV925" s="21"/>
      <c r="AW925" s="21"/>
    </row>
    <row r="926" spans="44:49" ht="15.75" customHeight="1" x14ac:dyDescent="0.25">
      <c r="AR926" s="21"/>
      <c r="AS926" s="21"/>
      <c r="AT926" s="21"/>
      <c r="AU926" s="21"/>
      <c r="AV926" s="21"/>
      <c r="AW926" s="21"/>
    </row>
    <row r="927" spans="44:49" ht="15.75" customHeight="1" x14ac:dyDescent="0.25">
      <c r="AR927" s="21"/>
      <c r="AS927" s="21"/>
      <c r="AT927" s="21"/>
      <c r="AU927" s="21"/>
      <c r="AV927" s="21"/>
      <c r="AW927" s="21"/>
    </row>
    <row r="928" spans="44:49" ht="15.75" customHeight="1" x14ac:dyDescent="0.25">
      <c r="AR928" s="21"/>
      <c r="AS928" s="21"/>
      <c r="AT928" s="21"/>
      <c r="AU928" s="21"/>
      <c r="AV928" s="21"/>
      <c r="AW928" s="21"/>
    </row>
    <row r="929" spans="44:49" ht="15.75" customHeight="1" x14ac:dyDescent="0.25">
      <c r="AR929" s="21"/>
      <c r="AS929" s="21"/>
      <c r="AT929" s="21"/>
      <c r="AU929" s="21"/>
      <c r="AV929" s="21"/>
      <c r="AW929" s="21"/>
    </row>
    <row r="930" spans="44:49" ht="15.75" customHeight="1" x14ac:dyDescent="0.25">
      <c r="AR930" s="21"/>
      <c r="AS930" s="21"/>
      <c r="AT930" s="21"/>
      <c r="AU930" s="21"/>
      <c r="AV930" s="21"/>
      <c r="AW930" s="21"/>
    </row>
    <row r="931" spans="44:49" ht="15.75" customHeight="1" x14ac:dyDescent="0.25">
      <c r="AR931" s="21"/>
      <c r="AS931" s="21"/>
      <c r="AT931" s="21"/>
      <c r="AU931" s="21"/>
      <c r="AV931" s="21"/>
      <c r="AW931" s="21"/>
    </row>
    <row r="932" spans="44:49" ht="15.75" customHeight="1" x14ac:dyDescent="0.25">
      <c r="AR932" s="21"/>
      <c r="AS932" s="21"/>
      <c r="AT932" s="21"/>
      <c r="AU932" s="21"/>
      <c r="AV932" s="21"/>
      <c r="AW932" s="21"/>
    </row>
    <row r="933" spans="44:49" ht="15.75" customHeight="1" x14ac:dyDescent="0.25">
      <c r="AR933" s="21"/>
      <c r="AS933" s="21"/>
      <c r="AT933" s="21"/>
      <c r="AU933" s="21"/>
      <c r="AV933" s="21"/>
      <c r="AW933" s="21"/>
    </row>
    <row r="934" spans="44:49" ht="15.75" customHeight="1" x14ac:dyDescent="0.25">
      <c r="AR934" s="21"/>
      <c r="AS934" s="21"/>
      <c r="AT934" s="21"/>
      <c r="AU934" s="21"/>
      <c r="AV934" s="21"/>
      <c r="AW934" s="21"/>
    </row>
    <row r="935" spans="44:49" ht="15.75" customHeight="1" x14ac:dyDescent="0.25">
      <c r="AR935" s="21"/>
      <c r="AS935" s="21"/>
      <c r="AT935" s="21"/>
      <c r="AU935" s="21"/>
      <c r="AV935" s="21"/>
      <c r="AW935" s="21"/>
    </row>
    <row r="936" spans="44:49" ht="15.75" customHeight="1" x14ac:dyDescent="0.25">
      <c r="AR936" s="21"/>
      <c r="AS936" s="21"/>
      <c r="AT936" s="21"/>
      <c r="AU936" s="21"/>
      <c r="AV936" s="21"/>
      <c r="AW936" s="21"/>
    </row>
    <row r="937" spans="44:49" ht="15.75" customHeight="1" x14ac:dyDescent="0.25">
      <c r="AR937" s="21"/>
      <c r="AS937" s="21"/>
      <c r="AT937" s="21"/>
      <c r="AU937" s="21"/>
      <c r="AV937" s="21"/>
      <c r="AW937" s="21"/>
    </row>
    <row r="938" spans="44:49" ht="15.75" customHeight="1" x14ac:dyDescent="0.25">
      <c r="AR938" s="21"/>
      <c r="AS938" s="21"/>
      <c r="AT938" s="21"/>
      <c r="AU938" s="21"/>
      <c r="AV938" s="21"/>
      <c r="AW938" s="21"/>
    </row>
    <row r="939" spans="44:49" ht="15.75" customHeight="1" x14ac:dyDescent="0.25">
      <c r="AR939" s="21"/>
      <c r="AS939" s="21"/>
      <c r="AT939" s="21"/>
      <c r="AU939" s="21"/>
      <c r="AV939" s="21"/>
      <c r="AW939" s="21"/>
    </row>
    <row r="940" spans="44:49" ht="15.75" customHeight="1" x14ac:dyDescent="0.25">
      <c r="AR940" s="21"/>
      <c r="AS940" s="21"/>
      <c r="AT940" s="21"/>
      <c r="AU940" s="21"/>
      <c r="AV940" s="21"/>
      <c r="AW940" s="21"/>
    </row>
    <row r="941" spans="44:49" ht="15.75" customHeight="1" x14ac:dyDescent="0.25">
      <c r="AR941" s="21"/>
      <c r="AS941" s="21"/>
      <c r="AT941" s="21"/>
      <c r="AU941" s="21"/>
      <c r="AV941" s="21"/>
      <c r="AW941" s="21"/>
    </row>
    <row r="942" spans="44:49" ht="15.75" customHeight="1" x14ac:dyDescent="0.25">
      <c r="AR942" s="21"/>
      <c r="AS942" s="21"/>
      <c r="AT942" s="21"/>
      <c r="AU942" s="21"/>
      <c r="AV942" s="21"/>
      <c r="AW942" s="21"/>
    </row>
    <row r="943" spans="44:49" ht="15.75" customHeight="1" x14ac:dyDescent="0.25">
      <c r="AR943" s="21"/>
      <c r="AS943" s="21"/>
      <c r="AT943" s="21"/>
      <c r="AU943" s="21"/>
      <c r="AV943" s="21"/>
      <c r="AW943" s="21"/>
    </row>
    <row r="944" spans="44:49" ht="15.75" customHeight="1" x14ac:dyDescent="0.25">
      <c r="AR944" s="21"/>
      <c r="AS944" s="21"/>
      <c r="AT944" s="21"/>
      <c r="AU944" s="21"/>
      <c r="AV944" s="21"/>
      <c r="AW944" s="21"/>
    </row>
    <row r="945" spans="44:49" ht="15.75" customHeight="1" x14ac:dyDescent="0.25">
      <c r="AR945" s="21"/>
      <c r="AS945" s="21"/>
      <c r="AT945" s="21"/>
      <c r="AU945" s="21"/>
      <c r="AV945" s="21"/>
      <c r="AW945" s="21"/>
    </row>
    <row r="946" spans="44:49" ht="15.75" customHeight="1" x14ac:dyDescent="0.25">
      <c r="AR946" s="21"/>
      <c r="AS946" s="21"/>
      <c r="AT946" s="21"/>
      <c r="AU946" s="21"/>
      <c r="AV946" s="21"/>
      <c r="AW946" s="21"/>
    </row>
    <row r="947" spans="44:49" ht="15.75" customHeight="1" x14ac:dyDescent="0.25">
      <c r="AR947" s="21"/>
      <c r="AS947" s="21"/>
      <c r="AT947" s="21"/>
      <c r="AU947" s="21"/>
      <c r="AV947" s="21"/>
      <c r="AW947" s="21"/>
    </row>
    <row r="948" spans="44:49" ht="15.75" customHeight="1" x14ac:dyDescent="0.25">
      <c r="AR948" s="21"/>
      <c r="AS948" s="21"/>
      <c r="AT948" s="21"/>
      <c r="AU948" s="21"/>
      <c r="AV948" s="21"/>
      <c r="AW948" s="21"/>
    </row>
    <row r="949" spans="44:49" ht="15.75" customHeight="1" x14ac:dyDescent="0.25">
      <c r="AR949" s="21"/>
      <c r="AS949" s="21"/>
      <c r="AT949" s="21"/>
      <c r="AU949" s="21"/>
      <c r="AV949" s="21"/>
      <c r="AW949" s="21"/>
    </row>
    <row r="950" spans="44:49" ht="15.75" customHeight="1" x14ac:dyDescent="0.25">
      <c r="AR950" s="21"/>
      <c r="AS950" s="21"/>
      <c r="AT950" s="21"/>
      <c r="AU950" s="21"/>
      <c r="AV950" s="21"/>
      <c r="AW950" s="21"/>
    </row>
    <row r="951" spans="44:49" ht="15.75" customHeight="1" x14ac:dyDescent="0.25">
      <c r="AR951" s="21"/>
      <c r="AS951" s="21"/>
      <c r="AT951" s="21"/>
      <c r="AU951" s="21"/>
      <c r="AV951" s="21"/>
      <c r="AW951" s="21"/>
    </row>
    <row r="952" spans="44:49" ht="15.75" customHeight="1" x14ac:dyDescent="0.25">
      <c r="AR952" s="21"/>
      <c r="AS952" s="21"/>
      <c r="AT952" s="21"/>
      <c r="AU952" s="21"/>
      <c r="AV952" s="21"/>
      <c r="AW952" s="21"/>
    </row>
    <row r="953" spans="44:49" ht="15.75" customHeight="1" x14ac:dyDescent="0.25">
      <c r="AR953" s="21"/>
      <c r="AS953" s="21"/>
      <c r="AT953" s="21"/>
      <c r="AU953" s="21"/>
      <c r="AV953" s="21"/>
      <c r="AW953" s="21"/>
    </row>
    <row r="954" spans="44:49" ht="15.75" customHeight="1" x14ac:dyDescent="0.25">
      <c r="AR954" s="21"/>
      <c r="AS954" s="21"/>
      <c r="AT954" s="21"/>
      <c r="AU954" s="21"/>
      <c r="AV954" s="21"/>
      <c r="AW954" s="21"/>
    </row>
    <row r="955" spans="44:49" ht="15.75" customHeight="1" x14ac:dyDescent="0.25">
      <c r="AR955" s="21"/>
      <c r="AS955" s="21"/>
      <c r="AT955" s="21"/>
      <c r="AU955" s="21"/>
      <c r="AV955" s="21"/>
      <c r="AW955" s="21"/>
    </row>
    <row r="956" spans="44:49" ht="15.75" customHeight="1" x14ac:dyDescent="0.25">
      <c r="AR956" s="21"/>
      <c r="AS956" s="21"/>
      <c r="AT956" s="21"/>
      <c r="AU956" s="21"/>
      <c r="AV956" s="21"/>
      <c r="AW956" s="21"/>
    </row>
    <row r="957" spans="44:49" ht="15.75" customHeight="1" x14ac:dyDescent="0.25">
      <c r="AR957" s="21"/>
      <c r="AS957" s="21"/>
      <c r="AT957" s="21"/>
      <c r="AU957" s="21"/>
      <c r="AV957" s="21"/>
      <c r="AW957" s="21"/>
    </row>
    <row r="958" spans="44:49" ht="15.75" customHeight="1" x14ac:dyDescent="0.25">
      <c r="AR958" s="21"/>
      <c r="AS958" s="21"/>
      <c r="AT958" s="21"/>
      <c r="AU958" s="21"/>
      <c r="AV958" s="21"/>
      <c r="AW958" s="21"/>
    </row>
    <row r="959" spans="44:49" ht="15.75" customHeight="1" x14ac:dyDescent="0.25">
      <c r="AR959" s="21"/>
      <c r="AS959" s="21"/>
      <c r="AT959" s="21"/>
      <c r="AU959" s="21"/>
      <c r="AV959" s="21"/>
      <c r="AW959" s="21"/>
    </row>
    <row r="960" spans="44:49" ht="15.75" customHeight="1" x14ac:dyDescent="0.25">
      <c r="AR960" s="21"/>
      <c r="AS960" s="21"/>
      <c r="AT960" s="21"/>
      <c r="AU960" s="21"/>
      <c r="AV960" s="21"/>
      <c r="AW960" s="21"/>
    </row>
    <row r="961" spans="44:49" ht="15.75" customHeight="1" x14ac:dyDescent="0.25">
      <c r="AR961" s="21"/>
      <c r="AS961" s="21"/>
      <c r="AT961" s="21"/>
      <c r="AU961" s="21"/>
      <c r="AV961" s="21"/>
      <c r="AW961" s="21"/>
    </row>
    <row r="962" spans="44:49" ht="15.75" customHeight="1" x14ac:dyDescent="0.25">
      <c r="AR962" s="21"/>
      <c r="AS962" s="21"/>
      <c r="AT962" s="21"/>
      <c r="AU962" s="21"/>
      <c r="AV962" s="21"/>
      <c r="AW962" s="21"/>
    </row>
    <row r="963" spans="44:49" ht="15.75" customHeight="1" x14ac:dyDescent="0.25">
      <c r="AR963" s="21"/>
      <c r="AS963" s="21"/>
      <c r="AT963" s="21"/>
      <c r="AU963" s="21"/>
      <c r="AV963" s="21"/>
      <c r="AW963" s="21"/>
    </row>
    <row r="964" spans="44:49" ht="15.75" customHeight="1" x14ac:dyDescent="0.25">
      <c r="AR964" s="21"/>
      <c r="AS964" s="21"/>
      <c r="AT964" s="21"/>
      <c r="AU964" s="21"/>
      <c r="AV964" s="21"/>
      <c r="AW964" s="21"/>
    </row>
    <row r="965" spans="44:49" ht="15.75" customHeight="1" x14ac:dyDescent="0.25">
      <c r="AR965" s="21"/>
      <c r="AS965" s="21"/>
      <c r="AT965" s="21"/>
      <c r="AU965" s="21"/>
      <c r="AV965" s="21"/>
      <c r="AW965" s="21"/>
    </row>
    <row r="966" spans="44:49" ht="15.75" customHeight="1" x14ac:dyDescent="0.25">
      <c r="AR966" s="21"/>
      <c r="AS966" s="21"/>
      <c r="AT966" s="21"/>
      <c r="AU966" s="21"/>
      <c r="AV966" s="21"/>
      <c r="AW966" s="21"/>
    </row>
    <row r="967" spans="44:49" ht="15.75" customHeight="1" x14ac:dyDescent="0.25">
      <c r="AR967" s="21"/>
      <c r="AS967" s="21"/>
      <c r="AT967" s="21"/>
      <c r="AU967" s="21"/>
      <c r="AV967" s="21"/>
      <c r="AW967" s="21"/>
    </row>
    <row r="968" spans="44:49" ht="15.75" customHeight="1" x14ac:dyDescent="0.25">
      <c r="AR968" s="21"/>
      <c r="AS968" s="21"/>
      <c r="AT968" s="21"/>
      <c r="AU968" s="21"/>
      <c r="AV968" s="21"/>
      <c r="AW968" s="21"/>
    </row>
    <row r="969" spans="44:49" ht="15.75" customHeight="1" x14ac:dyDescent="0.25">
      <c r="AR969" s="21"/>
      <c r="AS969" s="21"/>
      <c r="AT969" s="21"/>
      <c r="AU969" s="21"/>
      <c r="AV969" s="21"/>
      <c r="AW969" s="21"/>
    </row>
    <row r="970" spans="44:49" ht="15.75" customHeight="1" x14ac:dyDescent="0.25">
      <c r="AR970" s="21"/>
      <c r="AS970" s="21"/>
      <c r="AT970" s="21"/>
      <c r="AU970" s="21"/>
      <c r="AV970" s="21"/>
      <c r="AW970" s="21"/>
    </row>
    <row r="971" spans="44:49" ht="15.75" customHeight="1" x14ac:dyDescent="0.25">
      <c r="AR971" s="21"/>
      <c r="AS971" s="21"/>
      <c r="AT971" s="21"/>
      <c r="AU971" s="21"/>
      <c r="AV971" s="21"/>
      <c r="AW971" s="21"/>
    </row>
    <row r="972" spans="44:49" ht="15.75" customHeight="1" x14ac:dyDescent="0.25">
      <c r="AR972" s="21"/>
      <c r="AS972" s="21"/>
      <c r="AT972" s="21"/>
      <c r="AU972" s="21"/>
      <c r="AV972" s="21"/>
      <c r="AW972" s="21"/>
    </row>
    <row r="973" spans="44:49" ht="15.75" customHeight="1" x14ac:dyDescent="0.25">
      <c r="AR973" s="21"/>
      <c r="AS973" s="21"/>
      <c r="AT973" s="21"/>
      <c r="AU973" s="21"/>
      <c r="AV973" s="21"/>
      <c r="AW973" s="21"/>
    </row>
    <row r="974" spans="44:49" ht="15.75" customHeight="1" x14ac:dyDescent="0.25">
      <c r="AR974" s="21"/>
      <c r="AS974" s="21"/>
      <c r="AT974" s="21"/>
      <c r="AU974" s="21"/>
      <c r="AV974" s="21"/>
      <c r="AW974" s="21"/>
    </row>
    <row r="975" spans="44:49" ht="15.75" customHeight="1" x14ac:dyDescent="0.25">
      <c r="AR975" s="21"/>
      <c r="AS975" s="21"/>
      <c r="AT975" s="21"/>
      <c r="AU975" s="21"/>
      <c r="AV975" s="21"/>
      <c r="AW975" s="21"/>
    </row>
    <row r="976" spans="44:49" ht="15.75" customHeight="1" x14ac:dyDescent="0.25">
      <c r="AR976" s="21"/>
      <c r="AS976" s="21"/>
      <c r="AT976" s="21"/>
      <c r="AU976" s="21"/>
      <c r="AV976" s="21"/>
      <c r="AW976" s="21"/>
    </row>
    <row r="977" spans="44:49" ht="15.75" customHeight="1" x14ac:dyDescent="0.25">
      <c r="AR977" s="21"/>
      <c r="AS977" s="21"/>
      <c r="AT977" s="21"/>
      <c r="AU977" s="21"/>
      <c r="AV977" s="21"/>
      <c r="AW977" s="21"/>
    </row>
    <row r="978" spans="44:49" ht="15.75" customHeight="1" x14ac:dyDescent="0.25">
      <c r="AR978" s="21"/>
      <c r="AS978" s="21"/>
      <c r="AT978" s="21"/>
      <c r="AU978" s="21"/>
      <c r="AV978" s="21"/>
      <c r="AW978" s="21"/>
    </row>
    <row r="979" spans="44:49" ht="15.75" customHeight="1" x14ac:dyDescent="0.25">
      <c r="AR979" s="21"/>
      <c r="AS979" s="21"/>
      <c r="AT979" s="21"/>
      <c r="AU979" s="21"/>
      <c r="AV979" s="21"/>
      <c r="AW979" s="21"/>
    </row>
    <row r="980" spans="44:49" ht="15.75" customHeight="1" x14ac:dyDescent="0.25">
      <c r="AR980" s="21"/>
      <c r="AS980" s="21"/>
      <c r="AT980" s="21"/>
      <c r="AU980" s="21"/>
      <c r="AV980" s="21"/>
      <c r="AW980" s="21"/>
    </row>
    <row r="981" spans="44:49" ht="15.75" customHeight="1" x14ac:dyDescent="0.25">
      <c r="AR981" s="21"/>
      <c r="AS981" s="21"/>
      <c r="AT981" s="21"/>
      <c r="AU981" s="21"/>
      <c r="AV981" s="21"/>
      <c r="AW981" s="21"/>
    </row>
    <row r="982" spans="44:49" ht="15.75" customHeight="1" x14ac:dyDescent="0.25">
      <c r="AR982" s="21"/>
      <c r="AS982" s="21"/>
      <c r="AT982" s="21"/>
      <c r="AU982" s="21"/>
      <c r="AV982" s="21"/>
      <c r="AW982" s="21"/>
    </row>
    <row r="983" spans="44:49" ht="15.75" customHeight="1" x14ac:dyDescent="0.25">
      <c r="AR983" s="21"/>
      <c r="AS983" s="21"/>
      <c r="AT983" s="21"/>
      <c r="AU983" s="21"/>
      <c r="AV983" s="21"/>
      <c r="AW983" s="21"/>
    </row>
    <row r="984" spans="44:49" ht="15.75" customHeight="1" x14ac:dyDescent="0.25">
      <c r="AR984" s="21"/>
      <c r="AS984" s="21"/>
      <c r="AT984" s="21"/>
      <c r="AU984" s="21"/>
      <c r="AV984" s="21"/>
      <c r="AW984" s="21"/>
    </row>
    <row r="985" spans="44:49" ht="15.75" customHeight="1" x14ac:dyDescent="0.25">
      <c r="AR985" s="21"/>
      <c r="AS985" s="21"/>
      <c r="AT985" s="21"/>
      <c r="AU985" s="21"/>
      <c r="AV985" s="21"/>
      <c r="AW985" s="21"/>
    </row>
    <row r="986" spans="44:49" ht="15.75" customHeight="1" x14ac:dyDescent="0.25">
      <c r="AR986" s="21"/>
      <c r="AS986" s="21"/>
      <c r="AT986" s="21"/>
      <c r="AU986" s="21"/>
      <c r="AV986" s="21"/>
      <c r="AW986" s="21"/>
    </row>
    <row r="987" spans="44:49" ht="15.75" customHeight="1" x14ac:dyDescent="0.25">
      <c r="AR987" s="21"/>
      <c r="AS987" s="21"/>
      <c r="AT987" s="21"/>
      <c r="AU987" s="21"/>
      <c r="AV987" s="21"/>
      <c r="AW987" s="21"/>
    </row>
    <row r="988" spans="44:49" ht="15.75" customHeight="1" x14ac:dyDescent="0.25">
      <c r="AR988" s="21"/>
      <c r="AS988" s="21"/>
      <c r="AT988" s="21"/>
      <c r="AU988" s="21"/>
      <c r="AV988" s="21"/>
      <c r="AW988" s="21"/>
    </row>
    <row r="989" spans="44:49" ht="15.75" customHeight="1" x14ac:dyDescent="0.25">
      <c r="AR989" s="21"/>
      <c r="AS989" s="21"/>
      <c r="AT989" s="21"/>
      <c r="AU989" s="21"/>
      <c r="AV989" s="21"/>
      <c r="AW989" s="21"/>
    </row>
    <row r="990" spans="44:49" ht="15.75" customHeight="1" x14ac:dyDescent="0.25">
      <c r="AR990" s="21"/>
      <c r="AS990" s="21"/>
      <c r="AT990" s="21"/>
      <c r="AU990" s="21"/>
      <c r="AV990" s="21"/>
      <c r="AW990" s="21"/>
    </row>
    <row r="991" spans="44:49" ht="15.75" customHeight="1" x14ac:dyDescent="0.25">
      <c r="AR991" s="21"/>
      <c r="AS991" s="21"/>
      <c r="AT991" s="21"/>
      <c r="AU991" s="21"/>
      <c r="AV991" s="21"/>
      <c r="AW991" s="21"/>
    </row>
    <row r="992" spans="44:49" ht="15.75" customHeight="1" x14ac:dyDescent="0.25">
      <c r="AR992" s="21"/>
      <c r="AS992" s="21"/>
      <c r="AT992" s="21"/>
      <c r="AU992" s="21"/>
      <c r="AV992" s="21"/>
      <c r="AW992" s="21"/>
    </row>
    <row r="993" spans="44:49" ht="15.75" customHeight="1" x14ac:dyDescent="0.25">
      <c r="AR993" s="21"/>
      <c r="AS993" s="21"/>
      <c r="AT993" s="21"/>
      <c r="AU993" s="21"/>
      <c r="AV993" s="21"/>
      <c r="AW993" s="21"/>
    </row>
    <row r="994" spans="44:49" ht="15.75" customHeight="1" x14ac:dyDescent="0.25">
      <c r="AR994" s="21"/>
      <c r="AS994" s="21"/>
      <c r="AT994" s="21"/>
      <c r="AU994" s="21"/>
      <c r="AV994" s="21"/>
      <c r="AW994" s="21"/>
    </row>
    <row r="995" spans="44:49" ht="15.75" customHeight="1" x14ac:dyDescent="0.25">
      <c r="AR995" s="21"/>
      <c r="AS995" s="21"/>
      <c r="AT995" s="21"/>
      <c r="AU995" s="21"/>
      <c r="AV995" s="21"/>
      <c r="AW995" s="21"/>
    </row>
    <row r="996" spans="44:49" ht="15.75" customHeight="1" x14ac:dyDescent="0.25">
      <c r="AR996" s="21"/>
      <c r="AS996" s="21"/>
      <c r="AT996" s="21"/>
      <c r="AU996" s="21"/>
      <c r="AV996" s="21"/>
      <c r="AW996" s="21"/>
    </row>
    <row r="997" spans="44:49" ht="15.75" customHeight="1" x14ac:dyDescent="0.25">
      <c r="AR997" s="21"/>
      <c r="AS997" s="21"/>
      <c r="AT997" s="21"/>
      <c r="AU997" s="21"/>
      <c r="AV997" s="21"/>
      <c r="AW997" s="21"/>
    </row>
    <row r="998" spans="44:49" ht="15.75" customHeight="1" x14ac:dyDescent="0.25">
      <c r="AR998" s="21"/>
      <c r="AS998" s="21"/>
      <c r="AT998" s="21"/>
      <c r="AU998" s="21"/>
      <c r="AV998" s="21"/>
      <c r="AW998" s="21"/>
    </row>
    <row r="999" spans="44:49" ht="15.75" customHeight="1" x14ac:dyDescent="0.25">
      <c r="AR999" s="21"/>
      <c r="AS999" s="21"/>
      <c r="AT999" s="21"/>
      <c r="AU999" s="21"/>
      <c r="AV999" s="21"/>
      <c r="AW999" s="21"/>
    </row>
    <row r="1000" spans="44:49" ht="15.75" customHeight="1" x14ac:dyDescent="0.25">
      <c r="AR1000" s="21"/>
      <c r="AS1000" s="21"/>
      <c r="AT1000" s="21"/>
      <c r="AU1000" s="21"/>
      <c r="AV1000" s="21"/>
      <c r="AW1000" s="21"/>
    </row>
  </sheetData>
  <mergeCells count="14">
    <mergeCell ref="AG40:AK40"/>
    <mergeCell ref="A1:B1"/>
    <mergeCell ref="J2:L2"/>
    <mergeCell ref="AG39:AK39"/>
    <mergeCell ref="K48:L48"/>
    <mergeCell ref="K53:L53"/>
    <mergeCell ref="K56:L56"/>
    <mergeCell ref="A3:A8"/>
    <mergeCell ref="A9:A14"/>
    <mergeCell ref="A15:A20"/>
    <mergeCell ref="A21:A26"/>
    <mergeCell ref="A27:A32"/>
    <mergeCell ref="A33:A38"/>
    <mergeCell ref="K39:L39"/>
  </mergeCells>
  <conditionalFormatting sqref="J4:L5">
    <cfRule type="expression" dxfId="26" priority="8" stopIfTrue="1">
      <formula>COUNT($E$3:$G$8)=12</formula>
    </cfRule>
  </conditionalFormatting>
  <conditionalFormatting sqref="J10:L11">
    <cfRule type="expression" dxfId="25" priority="10" stopIfTrue="1">
      <formula>COUNT($E$9:$G$14)=12</formula>
    </cfRule>
  </conditionalFormatting>
  <conditionalFormatting sqref="J16:L17">
    <cfRule type="expression" dxfId="24" priority="12" stopIfTrue="1">
      <formula>COUNT($E$15:$G$20)=12</formula>
    </cfRule>
  </conditionalFormatting>
  <conditionalFormatting sqref="J22:L22 J23 L23">
    <cfRule type="expression" dxfId="23" priority="9" stopIfTrue="1">
      <formula>COUNT($E$21:$G$26)=12</formula>
    </cfRule>
  </conditionalFormatting>
  <conditionalFormatting sqref="J28:L29">
    <cfRule type="expression" dxfId="22" priority="13">
      <formula>COUNT($E$27:$G$32)=12</formula>
    </cfRule>
  </conditionalFormatting>
  <conditionalFormatting sqref="J34:L35">
    <cfRule type="expression" dxfId="21" priority="11" stopIfTrue="1">
      <formula>COUNT($E$33:$G$38)=12</formula>
    </cfRule>
  </conditionalFormatting>
  <conditionalFormatting sqref="K10:K13">
    <cfRule type="expression" dxfId="20" priority="5" stopIfTrue="1">
      <formula>SEARCH("ned",$K10)&gt;=1</formula>
    </cfRule>
  </conditionalFormatting>
  <conditionalFormatting sqref="K23">
    <cfRule type="expression" dxfId="19" priority="1" stopIfTrue="1">
      <formula>COUNT($E$15:$G$20)=12</formula>
    </cfRule>
  </conditionalFormatting>
  <conditionalFormatting sqref="K40:K57">
    <cfRule type="expression" dxfId="18" priority="21">
      <formula>AND(E40&lt;&gt;"",G40&lt;&gt;"",E40=G40)</formula>
    </cfRule>
  </conditionalFormatting>
  <conditionalFormatting sqref="L40:L46">
    <cfRule type="expression" dxfId="17" priority="22">
      <formula>AND(F40&lt;&gt;"",H40&lt;&gt;"",F40=H40)</formula>
    </cfRule>
  </conditionalFormatting>
  <conditionalFormatting sqref="L40:L47">
    <cfRule type="expression" dxfId="16" priority="23">
      <formula>AND(E40&lt;&gt;"",G40&lt;&gt;"",E40=G40)</formula>
    </cfRule>
  </conditionalFormatting>
  <conditionalFormatting sqref="L49:L52">
    <cfRule type="expression" dxfId="15" priority="24">
      <formula>AND(F49&lt;&gt;"",H49&lt;&gt;"",F49=H49)</formula>
    </cfRule>
    <cfRule type="expression" dxfId="14" priority="25">
      <formula>AND(E49&lt;&gt;"",G49&lt;&gt;"",E49=G49)</formula>
    </cfRule>
  </conditionalFormatting>
  <conditionalFormatting sqref="L54:L55">
    <cfRule type="expression" dxfId="13" priority="26">
      <formula>AND(F54&lt;&gt;"",H54&lt;&gt;"",F54=H54)</formula>
    </cfRule>
    <cfRule type="expression" dxfId="12" priority="27">
      <formula>AND(E54&lt;&gt;"",G54&lt;&gt;"",E54=G54)</formula>
    </cfRule>
  </conditionalFormatting>
  <conditionalFormatting sqref="L57">
    <cfRule type="expression" dxfId="11" priority="28">
      <formula>AND(F57&lt;&gt;"",H57&lt;&gt;"",F57=H57)</formula>
    </cfRule>
    <cfRule type="expression" dxfId="10" priority="29">
      <formula>AND(E57&lt;&gt;"",G57&lt;&gt;"",E57=G57)</formula>
    </cfRule>
  </conditionalFormatting>
  <conditionalFormatting sqref="AE3 AE9 AE15 AE21 AE27 AE33">
    <cfRule type="expression" dxfId="9" priority="4" stopIfTrue="1">
      <formula>AE3="loten:"</formula>
    </cfRule>
  </conditionalFormatting>
  <conditionalFormatting sqref="AE4:AF7">
    <cfRule type="expression" dxfId="8" priority="14" stopIfTrue="1">
      <formula>AND(COUNT($E$3:$G$8)=12,COUNTIF($Z$4:$Z$7,$Z4)&gt;1)</formula>
    </cfRule>
  </conditionalFormatting>
  <conditionalFormatting sqref="AE10:AF13">
    <cfRule type="expression" dxfId="7" priority="15" stopIfTrue="1">
      <formula>AND(COUNT($E$9:$G$14)=12,COUNTIF($AD$10:$AD$13,$AD10)&gt;1)</formula>
    </cfRule>
  </conditionalFormatting>
  <conditionalFormatting sqref="AE16:AF19">
    <cfRule type="expression" dxfId="6" priority="16" stopIfTrue="1">
      <formula>AND(COUNT($E$15:$G$20)=12,COUNTIF($Z$16:$Z$19,$Z16)&gt;1)</formula>
    </cfRule>
  </conditionalFormatting>
  <conditionalFormatting sqref="AE22:AF25">
    <cfRule type="expression" dxfId="5" priority="17" stopIfTrue="1">
      <formula>AND(COUNT($E$21:$G$26)=12,COUNTIF($Z$22:$Z$25,$Z22)&gt;1)</formula>
    </cfRule>
  </conditionalFormatting>
  <conditionalFormatting sqref="AE28:AF31">
    <cfRule type="expression" dxfId="4" priority="18" stopIfTrue="1">
      <formula>AND(COUNT($E$27:$G$32)=12,COUNTIF($Z$28:$Z$31,$Z28)&gt;1)</formula>
    </cfRule>
  </conditionalFormatting>
  <conditionalFormatting sqref="AE34:AF37">
    <cfRule type="expression" dxfId="3" priority="19" stopIfTrue="1">
      <formula>AND(COUNT($E$33:$G$38)=12,COUNTIF($Z$34:$Z$37,$Z34)&gt;1)</formula>
    </cfRule>
  </conditionalFormatting>
  <conditionalFormatting sqref="AI3">
    <cfRule type="expression" dxfId="2" priority="7" stopIfTrue="1">
      <formula>AI3&lt;&gt;""</formula>
    </cfRule>
  </conditionalFormatting>
  <conditionalFormatting sqref="AI6:AJ6 AI12:AJ12 AI18:AJ18 AI24:AJ24 AI30:AJ30 AI36:AJ36">
    <cfRule type="expression" dxfId="1" priority="32" stopIfTrue="1">
      <formula>AND(COUNT($E$3:$G$38)=72,COUNTIF($AH$6:$AH$36,$AH6)&gt;1)</formula>
    </cfRule>
  </conditionalFormatting>
  <conditionalFormatting sqref="AS4">
    <cfRule type="expression" dxfId="0" priority="6" stopIfTrue="1">
      <formula>COUNTIF(#REF!,#REF!)&gt;1</formula>
    </cfRule>
  </conditionalFormatting>
  <dataValidations xWindow="233" yWindow="527" count="2">
    <dataValidation type="list" allowBlank="1" showInputMessage="1" showErrorMessage="1" prompt="Gelijkspel - Kies de winnaar na verlenging/_x000a_strafschoppen." sqref="L40:L47 L57 L49:L52" xr:uid="{4391F567-764C-4182-9E30-33837A85C707}">
      <formula1>C40:D40</formula1>
    </dataValidation>
    <dataValidation type="list" allowBlank="1" showInputMessage="1" showErrorMessage="1" prompt="Gelijkspel - Kies de winnaar na verlenging/_x000a_strafschoppen." sqref="L54:L55" xr:uid="{922B2F1B-2228-4DC8-9C45-2885DC5881C0}">
      <formula1>C54:C54</formula1>
    </dataValidation>
  </dataValidations>
  <pageMargins left="0.47244094488188981" right="0.47244094488188981" top="0.74803149606299213" bottom="0.74803149606299213" header="0" footer="0"/>
  <pageSetup paperSize="9" orientation="portrait" r:id="rId1"/>
  <ignoredErrors>
    <ignoredError sqref="C7 C13 C25 C31 C37 C19" formula="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Blad 1</vt:lpstr>
      <vt:lpstr>Blad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 Feith</dc:creator>
  <cp:keywords>NKC'51</cp:keywords>
  <cp:lastModifiedBy>redactie</cp:lastModifiedBy>
  <cp:lastPrinted>2024-05-10T02:16:09Z</cp:lastPrinted>
  <dcterms:created xsi:type="dcterms:W3CDTF">2022-06-20T22:43:16Z</dcterms:created>
  <dcterms:modified xsi:type="dcterms:W3CDTF">2024-05-13T14:26:41Z</dcterms:modified>
</cp:coreProperties>
</file>